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unovodstvo\Desktop\INFO.O TROŠENJU SREDSTAVA 2024\"/>
    </mc:Choice>
  </mc:AlternateContent>
  <xr:revisionPtr revIDLastSave="0" documentId="13_ncr:1_{5EF666A2-B8EF-4551-B76D-5CF06C2CA3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ELJAČA" sheetId="1" r:id="rId1"/>
  </sheets>
  <definedNames>
    <definedName name="Br_fakture">#REF!</definedName>
    <definedName name="NazivTvrtke">VELJAČA!#REF!</definedName>
    <definedName name="PojedinostiOBrFakture">"PojedinostiOFakturi[Br fakture]"</definedName>
    <definedName name="rngInvoice">VELJAČA!#REF!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" i="1" l="1"/>
  <c r="E30" i="1"/>
  <c r="E12" i="1"/>
  <c r="E24" i="1"/>
  <c r="E23" i="1"/>
  <c r="E40" i="1"/>
  <c r="E36" i="1"/>
  <c r="E35" i="1"/>
  <c r="E34" i="1"/>
  <c r="E32" i="1"/>
  <c r="E26" i="1"/>
  <c r="E28" i="1"/>
  <c r="E15" i="1"/>
  <c r="E17" i="1"/>
  <c r="E21" i="1"/>
  <c r="E27" i="1"/>
  <c r="E18" i="1"/>
  <c r="E29" i="1"/>
  <c r="E33" i="1"/>
  <c r="E16" i="1"/>
  <c r="E38" i="1"/>
  <c r="E31" i="1"/>
  <c r="E39" i="1"/>
  <c r="B39" i="1" a="1"/>
  <c r="B39" i="1" s="1"/>
  <c r="E20" i="1"/>
  <c r="E19" i="1"/>
  <c r="E25" i="1"/>
  <c r="E22" i="1"/>
  <c r="E14" i="1"/>
  <c r="E13" i="1"/>
  <c r="E11" i="1"/>
  <c r="E10" i="1"/>
  <c r="E9" i="1"/>
  <c r="E8" i="1"/>
  <c r="E7" i="1"/>
  <c r="E45" i="1" l="1"/>
  <c r="C10" i="1" a="1"/>
  <c r="C10" i="1" s="1"/>
  <c r="B10" i="1" a="1"/>
  <c r="B10" i="1" s="1"/>
  <c r="B8" i="1" a="1"/>
  <c r="B8" i="1" s="1"/>
  <c r="C8" i="1" a="1"/>
  <c r="C8" i="1" s="1"/>
  <c r="B9" i="1" a="1"/>
  <c r="B9" i="1" s="1"/>
  <c r="C9" i="1" a="1"/>
  <c r="C9" i="1" s="1"/>
  <c r="B13" i="1" l="1" a="1"/>
  <c r="B13" i="1" s="1"/>
  <c r="C13" i="1" a="1"/>
  <c r="C13" i="1" s="1"/>
  <c r="B11" i="1" a="1"/>
  <c r="B11" i="1" s="1"/>
  <c r="C11" i="1" a="1"/>
  <c r="C1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<sst xmlns="http://schemas.openxmlformats.org/spreadsheetml/2006/main" count="123" uniqueCount="75">
  <si>
    <t>Iznos</t>
  </si>
  <si>
    <t>ZAGREB</t>
  </si>
  <si>
    <t>OSIJEK</t>
  </si>
  <si>
    <t>VELIKA GORICA</t>
  </si>
  <si>
    <t>ZAPOSLENICI</t>
  </si>
  <si>
    <t>DRŽAVNI PRORAČUN RH</t>
  </si>
  <si>
    <t>UKUPNO</t>
  </si>
  <si>
    <t>3234 KOMUNALNE USLUGE</t>
  </si>
  <si>
    <t>HRVATSKI TELEKOM D.D.</t>
  </si>
  <si>
    <t>3223 ENERGIJA</t>
  </si>
  <si>
    <t>FINANCIJSKA AGENCIJA</t>
  </si>
  <si>
    <t>HEP-PLIN D.O.O.</t>
  </si>
  <si>
    <t>Naziv primatelja</t>
  </si>
  <si>
    <t>OIB primatelja</t>
  </si>
  <si>
    <t>Sjedište primatelja</t>
  </si>
  <si>
    <t>Vrsta rashoda i izdatka</t>
  </si>
  <si>
    <t>3114 PLAĆE ZA POSEBNE UVIJETE RADA</t>
  </si>
  <si>
    <t>3113 PLAĆE ZA PREKOVREMENI RAD</t>
  </si>
  <si>
    <t>3121 DOPRINOS NA BRUTO</t>
  </si>
  <si>
    <t>3121 OSTALI RASHODI ZA ZAPOSLENE</t>
  </si>
  <si>
    <t>INFORMACIJA O TROŠENJU SREDSTAVA</t>
  </si>
  <si>
    <t>3238 RAČUNALNE USLUGE</t>
  </si>
  <si>
    <t>3211 SLUŽBENA PUTOVANJA</t>
  </si>
  <si>
    <t>3221 UREDSKI MATERIJAL I OSTALI MATERIJALNI RASHODI</t>
  </si>
  <si>
    <t>T: Telefonski broj: 035/362-696</t>
  </si>
  <si>
    <t>F: Broj faksa: 035/362-695</t>
  </si>
  <si>
    <t>Naziv ustanove: INDUSTRIJSKO OBRTNIČKA ŠKOLA NOVA GRADIŠKA</t>
  </si>
  <si>
    <t>Adresa: LJUDEVITA GAJA BB</t>
  </si>
  <si>
    <t>Poštanski broj i grad: 35400 NOVA GRADIŠKA</t>
  </si>
  <si>
    <t>E-pošta: iosng@skole.hr</t>
  </si>
  <si>
    <t>Web-mjesto: https://skole.hr</t>
  </si>
  <si>
    <t>HP-HRVATSKA POŠTA</t>
  </si>
  <si>
    <t>3231 USLUGE TELEFONA,POŠTE I PRIJEVOZA</t>
  </si>
  <si>
    <t>TRGOVAČKI OBRT PAUN</t>
  </si>
  <si>
    <t>NOVA GRADIŠKA</t>
  </si>
  <si>
    <t>KONICA MINOLTA HRVATSKA</t>
  </si>
  <si>
    <t>3239 OSTALE USLUGE</t>
  </si>
  <si>
    <t>VODOVOD ZAPADNE SLAVONIJE D.O.O.</t>
  </si>
  <si>
    <t>MKM D.O.O.</t>
  </si>
  <si>
    <t>REŠETARI</t>
  </si>
  <si>
    <t>3222 MATERIJAL I SIROVINE</t>
  </si>
  <si>
    <t>TREND - INFO KNJIŽARA I PAPIRNICA</t>
  </si>
  <si>
    <t>HEP OPSKRBA D.O.O.</t>
  </si>
  <si>
    <t>GRAD NOVA GRADIŠKA</t>
  </si>
  <si>
    <t xml:space="preserve">ODLAGALIŠTE D.O.O. </t>
  </si>
  <si>
    <t xml:space="preserve">4227 UREĐAJI,STROJEVI I OPREMA ZA OSTALE NAMJENE </t>
  </si>
  <si>
    <t>LIDL HRVATSKA D.O.O.K.D.</t>
  </si>
  <si>
    <t>Veljača 2024.g.</t>
  </si>
  <si>
    <t>3111 BRUTO PLAĆE ZA REDOVAN RAD  ZA 01/2024</t>
  </si>
  <si>
    <t>3212 PRIJEVOZ ZA 01/2024</t>
  </si>
  <si>
    <t>3295 NOVČANA NAKNADA POSLODAVCA ZBOG NEZAPOŠLJAVANJA OSOBA S INVALIDITETOM ZA 01/2024</t>
  </si>
  <si>
    <t>LIMARSKI OBRT LIM-TIM</t>
  </si>
  <si>
    <t>LOST D.O.O.</t>
  </si>
  <si>
    <t>HRT</t>
  </si>
  <si>
    <t>3233 USLUGE PROMIDŽBE I INFORMIRANJA</t>
  </si>
  <si>
    <t>TERMOCENTAR D.O.O.</t>
  </si>
  <si>
    <t>PEVEX D.D.</t>
  </si>
  <si>
    <t>RENIĆ D.O.O.</t>
  </si>
  <si>
    <t xml:space="preserve">BRAVARSKO BRUSAČKA RADNJA </t>
  </si>
  <si>
    <t>ZADRUŽNA ŠTAMPA D.D.</t>
  </si>
  <si>
    <t>FRIGO SERVIS KUĆANSKIH APARATA</t>
  </si>
  <si>
    <t>LASICA D.O.O.</t>
  </si>
  <si>
    <t>UDRUGA TAJNIKA I RAČUNOVOĐA</t>
  </si>
  <si>
    <t>3294 ČLANARINE I NORME</t>
  </si>
  <si>
    <t>LEPRINKA D.O.O.</t>
  </si>
  <si>
    <t>SENIKO STUDIO</t>
  </si>
  <si>
    <t>INA INDUSTRIJA NAFTE</t>
  </si>
  <si>
    <t>DELTEX</t>
  </si>
  <si>
    <t>KAUFLAND HRVATSKA K.D.</t>
  </si>
  <si>
    <t>3225 SITNI INVENTAR I AUTO GUME</t>
  </si>
  <si>
    <t>IČIĆI</t>
  </si>
  <si>
    <t>SESVETE</t>
  </si>
  <si>
    <t>SLAVONSKI BROD</t>
  </si>
  <si>
    <t>TROGIR</t>
  </si>
  <si>
    <t>datum :14.03.2024.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</si>
</sst>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164" fontId="26" fillId="0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0" fillId="35" borderId="0" xfId="0" applyNumberFormat="1" applyFill="1" applyAlignment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0" fillId="3" borderId="9" xfId="7" applyFont="1" applyBorder="1" applyAlignment="1">
      <alignment horizontal="center" vertical="center" wrapText="1"/>
    </xf>
    <xf numFmtId="0" fontId="30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0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9"/>
      <tableStyleElement type="headerRow" dxfId="28"/>
      <tableStyleElement type="totalRow" dxfId="27"/>
      <tableStyleElement type="firstColumn" dxfId="26"/>
      <tableStyleElement type="lastColumn" dxfId="25"/>
      <tableStyleElement type="firstRowStripe" dxfId="24"/>
      <tableStyleElement type="firstColumnStripe" dxfId="2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45" dataDxfId="11" totalsRowDxfId="10">
  <autoFilter ref="A6:E45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8"/>
  <sheetViews>
    <sheetView showGridLines="0" tabSelected="1" topLeftCell="A40" zoomScaleNormal="100" workbookViewId="0">
      <selection activeCell="D52" sqref="D52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5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29" t="s">
        <v>26</v>
      </c>
      <c r="B1" s="29"/>
      <c r="C1" s="29"/>
      <c r="D1" s="29"/>
      <c r="E1" s="29"/>
      <c r="F1" s="3"/>
    </row>
    <row r="2" spans="1:7" ht="37.5" customHeight="1" thickTop="1" x14ac:dyDescent="0.25">
      <c r="A2" s="30" t="s">
        <v>27</v>
      </c>
      <c r="B2" s="30"/>
      <c r="C2" s="22" t="s">
        <v>24</v>
      </c>
      <c r="D2" s="32" t="s">
        <v>29</v>
      </c>
      <c r="E2" s="32"/>
      <c r="F2" s="4"/>
    </row>
    <row r="3" spans="1:7" ht="47.25" customHeight="1" x14ac:dyDescent="0.25">
      <c r="A3" s="31" t="s">
        <v>28</v>
      </c>
      <c r="B3" s="31"/>
      <c r="C3" s="23" t="s">
        <v>25</v>
      </c>
      <c r="D3" s="33" t="s">
        <v>30</v>
      </c>
      <c r="E3" s="33"/>
      <c r="F3" s="4"/>
    </row>
    <row r="4" spans="1:7" ht="44.1" customHeight="1" x14ac:dyDescent="0.25">
      <c r="A4" s="13" t="s">
        <v>47</v>
      </c>
      <c r="B4" s="9"/>
      <c r="C4" s="9"/>
      <c r="D4" s="9"/>
      <c r="E4" s="9"/>
    </row>
    <row r="5" spans="1:7" ht="44.1" customHeight="1" x14ac:dyDescent="0.25">
      <c r="A5" s="28" t="s">
        <v>20</v>
      </c>
      <c r="B5" s="28"/>
      <c r="C5" s="28"/>
      <c r="D5" s="28"/>
      <c r="E5" s="28"/>
    </row>
    <row r="6" spans="1:7" s="2" customFormat="1" ht="33.950000000000003" customHeight="1" x14ac:dyDescent="0.25">
      <c r="A6" s="6" t="s">
        <v>12</v>
      </c>
      <c r="B6" s="6" t="s">
        <v>13</v>
      </c>
      <c r="C6" s="6" t="s">
        <v>14</v>
      </c>
      <c r="D6" s="6" t="s">
        <v>15</v>
      </c>
      <c r="E6" s="6" t="s">
        <v>0</v>
      </c>
      <c r="G6" s="26"/>
    </row>
    <row r="7" spans="1:7" s="2" customFormat="1" ht="33.75" customHeight="1" x14ac:dyDescent="0.25">
      <c r="A7" s="7" t="s">
        <v>4</v>
      </c>
      <c r="B7" s="10"/>
      <c r="C7" s="5"/>
      <c r="D7" s="11" t="s">
        <v>48</v>
      </c>
      <c r="E7" s="12">
        <f>90560+1987.01</f>
        <v>92547.01</v>
      </c>
      <c r="G7" s="26"/>
    </row>
    <row r="8" spans="1:7" s="2" customFormat="1" ht="33.75" customHeight="1" x14ac:dyDescent="0.25">
      <c r="A8" s="7" t="s">
        <v>4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16</v>
      </c>
      <c r="E8" s="12">
        <f>1169.6+205.34</f>
        <v>1374.9399999999998</v>
      </c>
      <c r="G8" s="26"/>
    </row>
    <row r="9" spans="1:7" s="2" customFormat="1" ht="33.75" customHeight="1" x14ac:dyDescent="0.25">
      <c r="A9" s="7" t="s">
        <v>4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17</v>
      </c>
      <c r="E9" s="12">
        <f>617.88</f>
        <v>617.88</v>
      </c>
      <c r="G9" s="26"/>
    </row>
    <row r="10" spans="1:7" s="2" customFormat="1" ht="33.75" customHeight="1" x14ac:dyDescent="0.25">
      <c r="A10" s="7" t="s">
        <v>4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5" t="s">
        <v>49</v>
      </c>
      <c r="E10" s="12">
        <f>1134.71+109.89+99.89+33.3+98.77+2176.6+118.26</f>
        <v>3771.42</v>
      </c>
      <c r="G10" s="26"/>
    </row>
    <row r="11" spans="1:7" s="2" customFormat="1" ht="33.75" customHeight="1" x14ac:dyDescent="0.25">
      <c r="A11" s="7" t="s">
        <v>4</v>
      </c>
      <c r="B11" s="10" t="str">
        <f t="array" ref="B11">IFERROR(INDEX(#REF!,SMALL(IF(#REF!=rngInvoice,ROW(#REF!)-ROW(#REF!)), ROW(2:2)), MATCH($B$6,#REF!, 0)),"")</f>
        <v/>
      </c>
      <c r="C11" s="5" t="str">
        <f t="array" ref="C11">IFERROR(INDEX(#REF!,SMALL(IF(#REF!=rngInvoice,ROW(#REF!)-ROW(#REF!)), ROW(2:2)), MATCH($C$6,#REF!, 0)),"")</f>
        <v/>
      </c>
      <c r="D11" s="5" t="s">
        <v>18</v>
      </c>
      <c r="E11" s="12">
        <f>14992.52+327.87</f>
        <v>15320.390000000001</v>
      </c>
      <c r="G11" s="26"/>
    </row>
    <row r="12" spans="1:7" s="2" customFormat="1" ht="72" customHeight="1" x14ac:dyDescent="0.25">
      <c r="A12" s="7" t="s">
        <v>5</v>
      </c>
      <c r="B12" s="24">
        <v>18683136487</v>
      </c>
      <c r="C12" s="5" t="s">
        <v>1</v>
      </c>
      <c r="D12" s="11" t="s">
        <v>50</v>
      </c>
      <c r="E12" s="12">
        <f>336</f>
        <v>336</v>
      </c>
      <c r="G12" s="26"/>
    </row>
    <row r="13" spans="1:7" s="2" customFormat="1" ht="40.5" customHeight="1" x14ac:dyDescent="0.25">
      <c r="A13" s="7" t="s">
        <v>4</v>
      </c>
      <c r="B13" s="15" t="str">
        <f t="array" ref="B13">IFERROR(INDEX(#REF!,SMALL(IF(#REF!=rngInvoice,ROW(#REF!)-ROW(#REF!)), ROW(4:4)), MATCH($B$6,#REF!, 0)),"")</f>
        <v/>
      </c>
      <c r="C13" s="5" t="str">
        <f t="array" ref="C13">IFERROR(INDEX(#REF!,SMALL(IF(#REF!=rngInvoice,ROW(#REF!)-ROW(#REF!)), ROW(4:4)), MATCH($C$6,#REF!, 0)),"")</f>
        <v/>
      </c>
      <c r="D13" s="11" t="s">
        <v>19</v>
      </c>
      <c r="E13" s="12">
        <f>53.09+503.64</f>
        <v>556.73</v>
      </c>
      <c r="G13" s="26"/>
    </row>
    <row r="14" spans="1:7" s="2" customFormat="1" ht="40.5" customHeight="1" x14ac:dyDescent="0.25">
      <c r="A14" s="7" t="s">
        <v>4</v>
      </c>
      <c r="B14" s="15"/>
      <c r="C14" s="5"/>
      <c r="D14" s="11" t="s">
        <v>22</v>
      </c>
      <c r="E14" s="12">
        <f>90+269.24+21.6+229.5</f>
        <v>610.34</v>
      </c>
      <c r="G14" s="26"/>
    </row>
    <row r="15" spans="1:7" s="2" customFormat="1" ht="40.5" customHeight="1" x14ac:dyDescent="0.25">
      <c r="A15" s="7" t="s">
        <v>31</v>
      </c>
      <c r="B15" s="21">
        <v>87311810356</v>
      </c>
      <c r="C15" s="5" t="s">
        <v>3</v>
      </c>
      <c r="D15" s="11" t="s">
        <v>32</v>
      </c>
      <c r="E15" s="12">
        <f>22</f>
        <v>22</v>
      </c>
      <c r="G15" s="26"/>
    </row>
    <row r="16" spans="1:7" s="2" customFormat="1" ht="40.5" customHeight="1" x14ac:dyDescent="0.25">
      <c r="A16" s="7" t="s">
        <v>11</v>
      </c>
      <c r="B16" s="15">
        <v>41317489366</v>
      </c>
      <c r="C16" s="5" t="s">
        <v>2</v>
      </c>
      <c r="D16" s="5" t="s">
        <v>9</v>
      </c>
      <c r="E16" s="12">
        <f>375.77+7612.85</f>
        <v>7988.6200000000008</v>
      </c>
      <c r="G16" s="26"/>
    </row>
    <row r="17" spans="1:7" s="2" customFormat="1" ht="40.5" customHeight="1" x14ac:dyDescent="0.25">
      <c r="A17" s="7" t="s">
        <v>10</v>
      </c>
      <c r="B17" s="15">
        <v>85821130368</v>
      </c>
      <c r="C17" s="5" t="s">
        <v>1</v>
      </c>
      <c r="D17" s="5" t="s">
        <v>21</v>
      </c>
      <c r="E17" s="12">
        <f>1.66</f>
        <v>1.66</v>
      </c>
      <c r="G17" s="26"/>
    </row>
    <row r="18" spans="1:7" s="2" customFormat="1" ht="40.5" customHeight="1" x14ac:dyDescent="0.25">
      <c r="A18" s="7" t="s">
        <v>33</v>
      </c>
      <c r="B18" s="21"/>
      <c r="C18" s="5" t="s">
        <v>34</v>
      </c>
      <c r="D18" s="5" t="s">
        <v>40</v>
      </c>
      <c r="E18" s="12">
        <f>219.92+34.56+74.22</f>
        <v>328.7</v>
      </c>
      <c r="G18" s="26"/>
    </row>
    <row r="19" spans="1:7" s="2" customFormat="1" ht="36.75" customHeight="1" x14ac:dyDescent="0.25">
      <c r="A19" s="7" t="s">
        <v>52</v>
      </c>
      <c r="B19" s="10">
        <v>89984971143</v>
      </c>
      <c r="C19" s="5" t="s">
        <v>1</v>
      </c>
      <c r="D19" s="11" t="s">
        <v>45</v>
      </c>
      <c r="E19" s="12">
        <f>1778.88</f>
        <v>1778.88</v>
      </c>
      <c r="G19" s="26"/>
    </row>
    <row r="20" spans="1:7" s="2" customFormat="1" ht="33.75" customHeight="1" x14ac:dyDescent="0.25">
      <c r="A20" s="7" t="s">
        <v>35</v>
      </c>
      <c r="B20" s="10">
        <v>31697259786</v>
      </c>
      <c r="C20" s="5" t="s">
        <v>1</v>
      </c>
      <c r="D20" s="11" t="s">
        <v>36</v>
      </c>
      <c r="E20" s="12">
        <f>42.11</f>
        <v>42.11</v>
      </c>
      <c r="G20" s="26"/>
    </row>
    <row r="21" spans="1:7" s="2" customFormat="1" ht="33.75" customHeight="1" x14ac:dyDescent="0.25">
      <c r="A21" s="7" t="s">
        <v>37</v>
      </c>
      <c r="B21" s="10">
        <v>71642681806</v>
      </c>
      <c r="C21" s="5" t="s">
        <v>34</v>
      </c>
      <c r="D21" s="11" t="s">
        <v>7</v>
      </c>
      <c r="E21" s="12">
        <f>249.47</f>
        <v>249.47</v>
      </c>
      <c r="G21" s="26"/>
    </row>
    <row r="22" spans="1:7" s="2" customFormat="1" ht="33.75" customHeight="1" x14ac:dyDescent="0.25">
      <c r="A22" s="7" t="s">
        <v>38</v>
      </c>
      <c r="B22" s="10">
        <v>43616114716</v>
      </c>
      <c r="C22" s="5" t="s">
        <v>39</v>
      </c>
      <c r="D22" s="11" t="s">
        <v>40</v>
      </c>
      <c r="E22" s="12">
        <f>888.89+113.71</f>
        <v>1002.6</v>
      </c>
      <c r="G22" s="26"/>
    </row>
    <row r="23" spans="1:7" s="2" customFormat="1" ht="48.75" customHeight="1" x14ac:dyDescent="0.25">
      <c r="A23" s="7" t="s">
        <v>64</v>
      </c>
      <c r="B23" s="10">
        <v>27332507825</v>
      </c>
      <c r="C23" s="5" t="s">
        <v>70</v>
      </c>
      <c r="D23" s="11" t="s">
        <v>21</v>
      </c>
      <c r="E23" s="12">
        <f>50</f>
        <v>50</v>
      </c>
      <c r="G23" s="26"/>
    </row>
    <row r="24" spans="1:7" s="2" customFormat="1" ht="51.75" customHeight="1" x14ac:dyDescent="0.25">
      <c r="A24" s="7" t="s">
        <v>65</v>
      </c>
      <c r="B24" s="10">
        <v>87599305429</v>
      </c>
      <c r="C24" s="5" t="s">
        <v>1</v>
      </c>
      <c r="D24" s="11" t="s">
        <v>23</v>
      </c>
      <c r="E24" s="12">
        <f>19.91</f>
        <v>19.91</v>
      </c>
      <c r="G24" s="26"/>
    </row>
    <row r="25" spans="1:7" s="2" customFormat="1" ht="33.950000000000003" customHeight="1" x14ac:dyDescent="0.25">
      <c r="A25" s="7" t="s">
        <v>51</v>
      </c>
      <c r="B25" s="10"/>
      <c r="C25" s="5" t="s">
        <v>34</v>
      </c>
      <c r="D25" s="11" t="s">
        <v>40</v>
      </c>
      <c r="E25" s="12">
        <f>219.31</f>
        <v>219.31</v>
      </c>
      <c r="G25" s="26"/>
    </row>
    <row r="26" spans="1:7" s="2" customFormat="1" ht="33.950000000000003" customHeight="1" x14ac:dyDescent="0.25">
      <c r="A26" s="14" t="s">
        <v>41</v>
      </c>
      <c r="B26" s="10"/>
      <c r="C26" s="5" t="s">
        <v>34</v>
      </c>
      <c r="D26" s="11" t="s">
        <v>23</v>
      </c>
      <c r="E26" s="12">
        <f>317.08</f>
        <v>317.08</v>
      </c>
      <c r="G26" s="26"/>
    </row>
    <row r="27" spans="1:7" s="2" customFormat="1" ht="33.950000000000003" customHeight="1" x14ac:dyDescent="0.25">
      <c r="A27" s="7" t="s">
        <v>57</v>
      </c>
      <c r="B27" s="10"/>
      <c r="C27" s="5" t="s">
        <v>34</v>
      </c>
      <c r="D27" s="11" t="s">
        <v>23</v>
      </c>
      <c r="E27" s="12">
        <f>48.75+48.75</f>
        <v>97.5</v>
      </c>
      <c r="G27" s="26"/>
    </row>
    <row r="28" spans="1:7" s="2" customFormat="1" ht="62.25" customHeight="1" x14ac:dyDescent="0.25">
      <c r="A28" s="7" t="s">
        <v>8</v>
      </c>
      <c r="B28" s="10">
        <v>81793146560</v>
      </c>
      <c r="C28" s="5" t="s">
        <v>1</v>
      </c>
      <c r="D28" s="11" t="s">
        <v>32</v>
      </c>
      <c r="E28" s="12">
        <f>66.48</f>
        <v>66.48</v>
      </c>
      <c r="G28" s="26"/>
    </row>
    <row r="29" spans="1:7" s="2" customFormat="1" ht="79.5" customHeight="1" x14ac:dyDescent="0.25">
      <c r="A29" s="7" t="s">
        <v>43</v>
      </c>
      <c r="B29" s="10"/>
      <c r="C29" s="5" t="s">
        <v>34</v>
      </c>
      <c r="D29" s="11" t="s">
        <v>7</v>
      </c>
      <c r="E29" s="12">
        <f>930.54</f>
        <v>930.54</v>
      </c>
      <c r="G29" s="26"/>
    </row>
    <row r="30" spans="1:7" s="2" customFormat="1" ht="33.950000000000003" customHeight="1" x14ac:dyDescent="0.25">
      <c r="A30" s="7" t="s">
        <v>56</v>
      </c>
      <c r="B30" s="10">
        <v>73660371074</v>
      </c>
      <c r="C30" s="5" t="s">
        <v>71</v>
      </c>
      <c r="D30" s="11" t="s">
        <v>23</v>
      </c>
      <c r="E30" s="12">
        <f>49.84+112.09</f>
        <v>161.93</v>
      </c>
      <c r="G30" s="26"/>
    </row>
    <row r="31" spans="1:7" s="2" customFormat="1" ht="33.950000000000003" customHeight="1" x14ac:dyDescent="0.25">
      <c r="A31" s="7" t="s">
        <v>55</v>
      </c>
      <c r="B31" s="10">
        <v>2516161283</v>
      </c>
      <c r="C31" s="5" t="s">
        <v>34</v>
      </c>
      <c r="D31" s="5" t="s">
        <v>40</v>
      </c>
      <c r="E31" s="12">
        <f>123.1</f>
        <v>123.1</v>
      </c>
      <c r="G31" s="26"/>
    </row>
    <row r="32" spans="1:7" s="2" customFormat="1" ht="33.950000000000003" customHeight="1" x14ac:dyDescent="0.25">
      <c r="A32" s="7" t="s">
        <v>58</v>
      </c>
      <c r="B32" s="10"/>
      <c r="C32" s="5" t="s">
        <v>34</v>
      </c>
      <c r="D32" s="11" t="s">
        <v>36</v>
      </c>
      <c r="E32" s="12">
        <f>92</f>
        <v>92</v>
      </c>
      <c r="G32" s="26"/>
    </row>
    <row r="33" spans="1:7" s="2" customFormat="1" ht="33.950000000000003" customHeight="1" x14ac:dyDescent="0.25">
      <c r="A33" s="7" t="s">
        <v>44</v>
      </c>
      <c r="B33" s="10">
        <v>97575612726</v>
      </c>
      <c r="C33" s="5" t="s">
        <v>34</v>
      </c>
      <c r="D33" s="5" t="s">
        <v>7</v>
      </c>
      <c r="E33" s="12">
        <f>92.51</f>
        <v>92.51</v>
      </c>
      <c r="G33" s="26"/>
    </row>
    <row r="34" spans="1:7" s="2" customFormat="1" ht="33.950000000000003" customHeight="1" x14ac:dyDescent="0.25">
      <c r="A34" s="7" t="s">
        <v>59</v>
      </c>
      <c r="B34" s="10">
        <v>52035912612</v>
      </c>
      <c r="C34" s="5" t="s">
        <v>1</v>
      </c>
      <c r="D34" s="11" t="s">
        <v>23</v>
      </c>
      <c r="E34" s="12">
        <f>33.2</f>
        <v>33.200000000000003</v>
      </c>
      <c r="G34" s="26"/>
    </row>
    <row r="35" spans="1:7" s="2" customFormat="1" ht="33.950000000000003" customHeight="1" x14ac:dyDescent="0.25">
      <c r="A35" s="7" t="s">
        <v>60</v>
      </c>
      <c r="B35" s="10"/>
      <c r="C35" s="5" t="s">
        <v>34</v>
      </c>
      <c r="D35" s="11" t="s">
        <v>36</v>
      </c>
      <c r="E35" s="12">
        <f>281.3</f>
        <v>281.3</v>
      </c>
      <c r="G35" s="26"/>
    </row>
    <row r="36" spans="1:7" s="2" customFormat="1" ht="33.950000000000003" customHeight="1" x14ac:dyDescent="0.25">
      <c r="A36" s="7" t="s">
        <v>61</v>
      </c>
      <c r="B36" s="10">
        <v>79348352926</v>
      </c>
      <c r="C36" s="5" t="s">
        <v>72</v>
      </c>
      <c r="D36" s="11" t="s">
        <v>23</v>
      </c>
      <c r="E36" s="12">
        <f>78</f>
        <v>78</v>
      </c>
      <c r="G36" s="26"/>
    </row>
    <row r="37" spans="1:7" s="2" customFormat="1" ht="33.950000000000003" customHeight="1" x14ac:dyDescent="0.25">
      <c r="A37" s="7" t="s">
        <v>46</v>
      </c>
      <c r="B37" s="10">
        <v>66089976432</v>
      </c>
      <c r="C37" s="5" t="s">
        <v>3</v>
      </c>
      <c r="D37" s="11" t="s">
        <v>23</v>
      </c>
      <c r="E37" s="12">
        <v>15.91</v>
      </c>
      <c r="G37" s="26"/>
    </row>
    <row r="38" spans="1:7" s="2" customFormat="1" ht="33.950000000000003" customHeight="1" x14ac:dyDescent="0.25">
      <c r="A38" s="7" t="s">
        <v>42</v>
      </c>
      <c r="B38" s="10">
        <v>63073332379</v>
      </c>
      <c r="C38" s="5" t="s">
        <v>1</v>
      </c>
      <c r="D38" s="5" t="s">
        <v>9</v>
      </c>
      <c r="E38" s="12">
        <f>2197.55</f>
        <v>2197.5500000000002</v>
      </c>
      <c r="G38" s="26"/>
    </row>
    <row r="39" spans="1:7" s="2" customFormat="1" ht="33.950000000000003" customHeight="1" x14ac:dyDescent="0.25">
      <c r="A39" s="7" t="s">
        <v>53</v>
      </c>
      <c r="B39" s="10" t="str" cm="1">
        <f t="array" ref="B39">IFERROR(INDEX(#REF!,SMALL(IF(#REF!=rngInvoice,ROW(#REF!)-ROW(#REF!)), ROW(33:33)), MATCH($B$6,#REF!, 0)),"")</f>
        <v/>
      </c>
      <c r="C39" s="5" t="s">
        <v>1</v>
      </c>
      <c r="D39" s="11" t="s">
        <v>54</v>
      </c>
      <c r="E39" s="12">
        <f>10.62</f>
        <v>10.62</v>
      </c>
      <c r="G39" s="26"/>
    </row>
    <row r="40" spans="1:7" s="2" customFormat="1" ht="33.950000000000003" customHeight="1" x14ac:dyDescent="0.25">
      <c r="A40" s="7" t="s">
        <v>62</v>
      </c>
      <c r="B40" s="10">
        <v>8262555699</v>
      </c>
      <c r="C40" s="5" t="s">
        <v>73</v>
      </c>
      <c r="D40" s="5" t="s">
        <v>63</v>
      </c>
      <c r="E40" s="12">
        <f>45</f>
        <v>45</v>
      </c>
      <c r="G40" s="26"/>
    </row>
    <row r="41" spans="1:7" s="2" customFormat="1" ht="33.950000000000003" customHeight="1" x14ac:dyDescent="0.25">
      <c r="A41" s="7" t="s">
        <v>66</v>
      </c>
      <c r="B41" s="10">
        <v>27759560625</v>
      </c>
      <c r="C41" s="5" t="s">
        <v>1</v>
      </c>
      <c r="D41" s="5" t="s">
        <v>9</v>
      </c>
      <c r="E41" s="12">
        <v>17.3</v>
      </c>
      <c r="G41" s="26"/>
    </row>
    <row r="42" spans="1:7" s="2" customFormat="1" ht="33.950000000000003" customHeight="1" x14ac:dyDescent="0.25">
      <c r="A42" s="7" t="s">
        <v>67</v>
      </c>
      <c r="B42" s="10">
        <v>76576986569</v>
      </c>
      <c r="C42" s="5" t="s">
        <v>1</v>
      </c>
      <c r="D42" s="11" t="s">
        <v>23</v>
      </c>
      <c r="E42" s="12">
        <v>9</v>
      </c>
      <c r="G42" s="26"/>
    </row>
    <row r="43" spans="1:7" s="2" customFormat="1" ht="33.950000000000003" customHeight="1" x14ac:dyDescent="0.25">
      <c r="A43" s="7" t="s">
        <v>68</v>
      </c>
      <c r="B43" s="10">
        <v>47432874968</v>
      </c>
      <c r="C43" s="5" t="s">
        <v>1</v>
      </c>
      <c r="D43" s="11" t="s">
        <v>23</v>
      </c>
      <c r="E43" s="12">
        <v>28.56</v>
      </c>
      <c r="G43" s="26"/>
    </row>
    <row r="44" spans="1:7" s="2" customFormat="1" ht="33.950000000000003" customHeight="1" x14ac:dyDescent="0.25">
      <c r="A44" s="7" t="s">
        <v>56</v>
      </c>
      <c r="B44" s="10">
        <v>73660371074</v>
      </c>
      <c r="C44" s="5" t="s">
        <v>71</v>
      </c>
      <c r="D44" s="5" t="s">
        <v>69</v>
      </c>
      <c r="E44" s="12">
        <f>142</f>
        <v>142</v>
      </c>
      <c r="G44" s="26"/>
    </row>
    <row r="45" spans="1:7" s="20" customFormat="1" ht="33.950000000000003" customHeight="1" x14ac:dyDescent="0.25">
      <c r="A45" s="16" t="s">
        <v>6</v>
      </c>
      <c r="B45" s="17"/>
      <c r="C45" s="18"/>
      <c r="D45" s="18"/>
      <c r="E45" s="19">
        <f>SUM(E7:E44)</f>
        <v>131577.54999999996</v>
      </c>
      <c r="G45" s="27"/>
    </row>
    <row r="48" spans="1:7" ht="33.950000000000003" customHeight="1" x14ac:dyDescent="0.25">
      <c r="A48" s="8" t="s">
        <v>74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20:C22 D15 A19:D19 A7:D9 A11:D11 A28:C28 A12:A14 C12:D14 A16:A18 C16:D18 A23:D27 A29:D45">
    <cfRule type="expression" dxfId="22" priority="25">
      <formula>MOD(ROW(),2)=0</formula>
    </cfRule>
  </conditionalFormatting>
  <conditionalFormatting sqref="E7:E9 E11:E22 E24:E45">
    <cfRule type="expression" dxfId="21" priority="22">
      <formula>MOD(ROW(),2)=0</formula>
    </cfRule>
    <cfRule type="expression" dxfId="20" priority="23">
      <formula>MOD(ROW(),2)=1</formula>
    </cfRule>
  </conditionalFormatting>
  <conditionalFormatting sqref="E23">
    <cfRule type="expression" dxfId="19" priority="11">
      <formula>MOD(ROW(),2)=0</formula>
    </cfRule>
    <cfRule type="expression" dxfId="18" priority="12">
      <formula>MOD(ROW(),2)=1</formula>
    </cfRule>
  </conditionalFormatting>
  <conditionalFormatting sqref="C15 A15">
    <cfRule type="expression" dxfId="17" priority="7">
      <formula>MOD(ROW(),2)=0</formula>
    </cfRule>
  </conditionalFormatting>
  <conditionalFormatting sqref="A10:D10">
    <cfRule type="expression" dxfId="16" priority="6">
      <formula>MOD(ROW(),2)=0</formula>
    </cfRule>
  </conditionalFormatting>
  <conditionalFormatting sqref="E10">
    <cfRule type="expression" dxfId="15" priority="4">
      <formula>MOD(ROW(),2)=0</formula>
    </cfRule>
    <cfRule type="expression" dxfId="14" priority="5">
      <formula>MOD(ROW(),2)=1</formula>
    </cfRule>
  </conditionalFormatting>
  <conditionalFormatting sqref="D20:D22">
    <cfRule type="expression" dxfId="13" priority="3">
      <formula>MOD(ROW(),2)=0</formula>
    </cfRule>
  </conditionalFormatting>
  <conditionalFormatting sqref="D28">
    <cfRule type="expression" dxfId="12" priority="1">
      <formula>MOD(ROW(),2)=0</formula>
    </cfRule>
  </conditionalFormatting>
  <printOptions horizontalCentered="1"/>
  <pageMargins left="0.7" right="0.7" top="1" bottom="1" header="0.3" footer="0.3"/>
  <pageSetup paperSize="9" scale="56" fitToHeight="0" orientation="portrait" horizontalDpi="4294967293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VELJAČA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Racunovodstvo</cp:lastModifiedBy>
  <cp:lastPrinted>2024-03-11T08:33:42Z</cp:lastPrinted>
  <dcterms:created xsi:type="dcterms:W3CDTF">2016-11-01T03:33:07Z</dcterms:created>
  <dcterms:modified xsi:type="dcterms:W3CDTF">2024-03-14T11:20:01Z</dcterms:modified>
</cp:coreProperties>
</file>