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cunovodstvo\Desktop\INFO.O TROŠENJU SREDSTAVA 2024\"/>
    </mc:Choice>
  </mc:AlternateContent>
  <xr:revisionPtr revIDLastSave="0" documentId="13_ncr:1_{65424297-C294-4D33-9A97-E16D17880069}" xr6:coauthVersionLast="47" xr6:coauthVersionMax="47" xr10:uidLastSave="{00000000-0000-0000-0000-000000000000}"/>
  <bookViews>
    <workbookView xWindow="3540" yWindow="3540" windowWidth="21585" windowHeight="11385" xr2:uid="{00000000-000D-0000-FFFF-FFFF00000000}"/>
  </bookViews>
  <sheets>
    <sheet name="TRAVANJ" sheetId="1" r:id="rId1"/>
  </sheets>
  <definedNames>
    <definedName name="Br_fakture">#REF!</definedName>
    <definedName name="NazivTvrtke">TRAVANJ!#REF!</definedName>
    <definedName name="PojedinostiOBrFakture">"PojedinostiOFakturi[Br fakture]"</definedName>
    <definedName name="rngInvoice">TRAVANJ!#REF!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2" i="1" l="1"/>
  <c r="E15" i="1"/>
  <c r="E49" i="1"/>
  <c r="E48" i="1"/>
  <c r="E47" i="1"/>
  <c r="E46" i="1"/>
  <c r="E41" i="1"/>
  <c r="E44" i="1"/>
  <c r="E43" i="1"/>
  <c r="E42" i="1"/>
  <c r="E40" i="1"/>
  <c r="E39" i="1"/>
  <c r="E38" i="1"/>
  <c r="E30" i="1"/>
  <c r="E37" i="1"/>
  <c r="E35" i="1"/>
  <c r="E32" i="1"/>
  <c r="E33" i="1"/>
  <c r="E31" i="1"/>
  <c r="E28" i="1"/>
  <c r="E27" i="1"/>
  <c r="E26" i="1"/>
  <c r="E14" i="1"/>
  <c r="E11" i="1"/>
  <c r="E10" i="1"/>
  <c r="E7" i="1"/>
  <c r="E13" i="1"/>
  <c r="E9" i="1"/>
  <c r="E8" i="1"/>
  <c r="E29" i="1"/>
  <c r="B29" i="1" a="1"/>
  <c r="B29" i="1" s="1"/>
  <c r="C29" i="1" a="1"/>
  <c r="C29" i="1" s="1"/>
  <c r="E22" i="1"/>
  <c r="B22" i="1" a="1"/>
  <c r="B22" i="1" s="1"/>
  <c r="C22" i="1" a="1"/>
  <c r="C22" i="1" s="1"/>
  <c r="C10" i="1" l="1" a="1"/>
  <c r="C10" i="1" s="1"/>
  <c r="B10" i="1" a="1"/>
  <c r="B10" i="1" s="1"/>
  <c r="B8" i="1" a="1"/>
  <c r="B8" i="1" s="1"/>
  <c r="C8" i="1" a="1"/>
  <c r="C8" i="1" s="1"/>
  <c r="B9" i="1" a="1"/>
  <c r="B9" i="1" s="1"/>
  <c r="C9" i="1" a="1"/>
  <c r="C9" i="1" s="1"/>
  <c r="B13" i="1" l="1" a="1"/>
  <c r="B13" i="1" s="1"/>
  <c r="C13" i="1" a="1"/>
  <c r="C13" i="1" s="1"/>
  <c r="B11" i="1" a="1"/>
  <c r="B11" i="1" s="1"/>
  <c r="C11" i="1" a="1"/>
  <c r="C1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<sst xmlns="http://schemas.openxmlformats.org/spreadsheetml/2006/main" count="143" uniqueCount="86">
  <si>
    <t>Iznos</t>
  </si>
  <si>
    <t>ZAGREB</t>
  </si>
  <si>
    <t>OSIJEK</t>
  </si>
  <si>
    <t>VELIKA GORICA</t>
  </si>
  <si>
    <t>ZAPOSLENICI</t>
  </si>
  <si>
    <t>DRŽAVNI PRORAČUN RH</t>
  </si>
  <si>
    <t>UKUPNO</t>
  </si>
  <si>
    <t>3234 KOMUNALNE USLUGE</t>
  </si>
  <si>
    <t>HRVATSKI TELEKOM D.D.</t>
  </si>
  <si>
    <t>3223 ENERGIJA</t>
  </si>
  <si>
    <t>Naziv primatelja</t>
  </si>
  <si>
    <t>OIB primatelja</t>
  </si>
  <si>
    <t>Sjedište primatelja</t>
  </si>
  <si>
    <t>Vrsta rashoda i izdatka</t>
  </si>
  <si>
    <t>3114 PLAĆE ZA POSEBNE UVIJETE RADA</t>
  </si>
  <si>
    <t>3113 PLAĆE ZA PREKOVREMENI RAD</t>
  </si>
  <si>
    <t>3121 DOPRINOS NA BRUTO</t>
  </si>
  <si>
    <t>3121 OSTALI RASHODI ZA ZAPOSLENE</t>
  </si>
  <si>
    <t>INFORMACIJA O TROŠENJU SREDSTAVA</t>
  </si>
  <si>
    <t>3238 RAČUNALNE USLUGE</t>
  </si>
  <si>
    <t>3211 SLUŽBENA PUTOVANJA</t>
  </si>
  <si>
    <t>3221 UREDSKI MATERIJAL I OSTALI MATERIJALNI RASHODI</t>
  </si>
  <si>
    <t>T: Telefonski broj: 035/362-696</t>
  </si>
  <si>
    <t>F: Broj faksa: 035/362-695</t>
  </si>
  <si>
    <t>Naziv ustanove: INDUSTRIJSKO OBRTNIČKA ŠKOLA NOVA GRADIŠKA</t>
  </si>
  <si>
    <t>Adresa: LJUDEVITA GAJA BB</t>
  </si>
  <si>
    <t>Poštanski broj i grad: 35400 NOVA GRADIŠKA</t>
  </si>
  <si>
    <t>E-pošta: iosng@skole.hr</t>
  </si>
  <si>
    <t>Web-mjesto: https://skole.hr</t>
  </si>
  <si>
    <t>3231 USLUGE TELEFONA,POŠTE I PRIJEVOZA</t>
  </si>
  <si>
    <t>TRGOVAČKI OBRT PAUN</t>
  </si>
  <si>
    <t>NOVA GRADIŠKA</t>
  </si>
  <si>
    <t>3239 OSTALE USLUGE</t>
  </si>
  <si>
    <t>MKM D.O.O.</t>
  </si>
  <si>
    <t>REŠETARI</t>
  </si>
  <si>
    <t>3222 MATERIJAL I SIROVINE</t>
  </si>
  <si>
    <t>HEP OPSKRBA D.O.O.</t>
  </si>
  <si>
    <t>GRAD NOVA GRADIŠKA</t>
  </si>
  <si>
    <t>HRT</t>
  </si>
  <si>
    <t>3233 USLUGE PROMIDŽBE I INFORMIRANJA</t>
  </si>
  <si>
    <t>RENIĆ D.O.O.</t>
  </si>
  <si>
    <t>LEPRINKA D.O.O.</t>
  </si>
  <si>
    <t>IČIĆI</t>
  </si>
  <si>
    <t>TRGOVAČKI OBRT ELECTRIC</t>
  </si>
  <si>
    <t>VUKOVIĆ PRODUCTION D.O.O.</t>
  </si>
  <si>
    <t>Travanj 2024.g.</t>
  </si>
  <si>
    <t>3111 BRUTO PLAĆE ZA REDOVAN RAD  ZA 03/2024</t>
  </si>
  <si>
    <t xml:space="preserve">3212 PRIJEVOZ </t>
  </si>
  <si>
    <t>3295 NOVČANA NAKNADA POSLODAVCA ZBOG NEZAPOŠLJAVANJA OSOBA S INVALIDITETOM ZA 03/2024</t>
  </si>
  <si>
    <t>BEBRINKA D.O.O.</t>
  </si>
  <si>
    <t>DONJA BEBRINA</t>
  </si>
  <si>
    <t>LIMARSKI OBRT LIM TIM</t>
  </si>
  <si>
    <t>TISKARA NOVA GRADIŠKA D.O.O.</t>
  </si>
  <si>
    <t>ALCA D.O.O.</t>
  </si>
  <si>
    <t>OPĆA BOLNICA NOVA GRADIŠKA</t>
  </si>
  <si>
    <t>3236 ZDRAVSTVENE I VETERINARSKE USLUGE</t>
  </si>
  <si>
    <t xml:space="preserve">PRIMA REFIL </t>
  </si>
  <si>
    <t>VIROVITICA</t>
  </si>
  <si>
    <t>TWIN</t>
  </si>
  <si>
    <t xml:space="preserve">3225 SITNI INVENTAR I AUTOGUME </t>
  </si>
  <si>
    <t>KONICA MINOLTA D.O.O.</t>
  </si>
  <si>
    <t>NAKLADA ULIKS D.O.O.</t>
  </si>
  <si>
    <t>RIJEKA</t>
  </si>
  <si>
    <t xml:space="preserve">TRGOVAČKI OBRT PAUN </t>
  </si>
  <si>
    <t>3293 REPREZENTACIJA</t>
  </si>
  <si>
    <t>POINT D.O.O.</t>
  </si>
  <si>
    <t>VARAŽDIN</t>
  </si>
  <si>
    <t>VODOVOD ZAPADNE SLAVONIJE</t>
  </si>
  <si>
    <t>HP-HRVATSKA POŠTA D.D.</t>
  </si>
  <si>
    <t>TERMOCENTAR D.O.O.</t>
  </si>
  <si>
    <t>FINA</t>
  </si>
  <si>
    <t>85821130368</t>
  </si>
  <si>
    <t>TREND -INFO KNJIŽARA I PAPIRNICA</t>
  </si>
  <si>
    <t>UHSR</t>
  </si>
  <si>
    <t>3213 STRUČNA USAVRŠAVANJA ZAPOSLENIKA</t>
  </si>
  <si>
    <t>GLOS DESIGN OBRT ZA USLUGE</t>
  </si>
  <si>
    <t>GODINJAK</t>
  </si>
  <si>
    <t>ODLAGALIŠTE D.O.O.</t>
  </si>
  <si>
    <t>HEPPLIN D.O.O.</t>
  </si>
  <si>
    <t>HRVATSKI SAVEZ UČENIČKIH ZADRUGA</t>
  </si>
  <si>
    <t>3294 ČLANARNE I NORME</t>
  </si>
  <si>
    <t>AZUR TOURS D.O.O.</t>
  </si>
  <si>
    <t>INFO LAB MEDIJI D.O.O.</t>
  </si>
  <si>
    <t>KLANA</t>
  </si>
  <si>
    <t>datum :09.05.2024.</t>
  </si>
  <si>
    <t>INA - INDUSTRIJA NAFTE D.D.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</si>
</sst>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35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0F5666"/>
      <name val="Calibri"/>
      <scheme val="minor"/>
    </font>
    <font>
      <sz val="11"/>
      <color rgb="FF0F5666"/>
      <name val="Calibri"/>
      <family val="2"/>
      <charset val="238"/>
      <scheme val="minor"/>
    </font>
    <font>
      <sz val="9"/>
      <color rgb="FF0F5666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/>
      <right/>
      <top/>
      <bottom style="thin">
        <color indexed="64"/>
      </bottom>
      <diagonal/>
    </border>
  </borders>
  <cellStyleXfs count="52">
    <xf numFmtId="0" fontId="0" fillId="0" borderId="0" applyNumberFormat="0" applyFill="0" applyBorder="0">
      <alignment vertical="top" wrapText="1"/>
    </xf>
    <xf numFmtId="0" fontId="14" fillId="0" borderId="0" applyNumberFormat="0" applyFill="0" applyBorder="0" applyAlignment="0" applyProtection="0"/>
    <xf numFmtId="0" fontId="12" fillId="0" borderId="0" applyNumberFormat="0" applyFill="0" applyBorder="0" applyProtection="0">
      <alignment vertical="center"/>
    </xf>
    <xf numFmtId="0" fontId="5" fillId="0" borderId="0" applyNumberFormat="0" applyFill="0" applyBorder="0" applyAlignment="0" applyProtection="0"/>
    <xf numFmtId="10" fontId="4" fillId="0" borderId="0" applyFont="0" applyFill="0" applyBorder="0" applyProtection="0">
      <alignment horizontal="left"/>
    </xf>
    <xf numFmtId="0" fontId="13" fillId="0" borderId="0" applyNumberFormat="0" applyFill="0" applyBorder="0" applyAlignment="0" applyProtection="0">
      <alignment vertical="top" wrapText="1"/>
    </xf>
    <xf numFmtId="0" fontId="7" fillId="4" borderId="3" applyNumberFormat="0" applyAlignment="0" applyProtection="0"/>
    <xf numFmtId="0" fontId="8" fillId="3" borderId="0" applyNumberFormat="0" applyBorder="0" applyAlignment="0" applyProtection="0"/>
    <xf numFmtId="0" fontId="11" fillId="0" borderId="0" applyFill="0" applyBorder="0" applyProtection="0">
      <alignment horizontal="left" vertical="center"/>
    </xf>
    <xf numFmtId="0" fontId="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2" applyNumberFormat="0" applyAlignment="0" applyProtection="0"/>
    <xf numFmtId="0" fontId="16" fillId="0" borderId="0" applyFill="0" applyBorder="0" applyProtection="0">
      <alignment horizontal="left" vertical="center"/>
    </xf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0" applyNumberFormat="0" applyBorder="0" applyAlignment="0" applyProtection="0"/>
    <xf numFmtId="0" fontId="21" fillId="9" borderId="4" applyNumberFormat="0" applyAlignment="0" applyProtection="0"/>
    <xf numFmtId="0" fontId="22" fillId="10" borderId="5" applyNumberFormat="0" applyAlignment="0" applyProtection="0"/>
    <xf numFmtId="0" fontId="23" fillId="10" borderId="4" applyNumberFormat="0" applyAlignment="0" applyProtection="0"/>
    <xf numFmtId="0" fontId="24" fillId="0" borderId="6" applyNumberFormat="0" applyFill="0" applyAlignment="0" applyProtection="0"/>
    <xf numFmtId="0" fontId="25" fillId="11" borderId="7" applyNumberFormat="0" applyAlignment="0" applyProtection="0"/>
    <xf numFmtId="0" fontId="17" fillId="12" borderId="8" applyNumberFormat="0" applyFont="0" applyAlignment="0" applyProtection="0"/>
    <xf numFmtId="0" fontId="26" fillId="13" borderId="0" applyNumberFormat="0" applyBorder="0" applyAlignment="0" applyProtection="0"/>
    <xf numFmtId="0" fontId="2" fillId="5" borderId="0" applyNumberFormat="0" applyBorder="0" applyAlignment="0" applyProtection="0"/>
    <xf numFmtId="0" fontId="2" fillId="14" borderId="0" applyNumberFormat="0" applyBorder="0" applyAlignment="0" applyProtection="0"/>
    <xf numFmtId="0" fontId="26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6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6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6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6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32" fillId="0" borderId="0"/>
    <xf numFmtId="164" fontId="33" fillId="0" borderId="0" applyFont="0" applyFill="0" applyBorder="0" applyAlignment="0" applyProtection="0"/>
    <xf numFmtId="0" fontId="33" fillId="0" borderId="0"/>
  </cellStyleXfs>
  <cellXfs count="46">
    <xf numFmtId="0" fontId="0" fillId="0" borderId="0" xfId="0">
      <alignment vertical="top" wrapText="1"/>
    </xf>
    <xf numFmtId="0" fontId="4" fillId="0" borderId="0" xfId="0" applyFont="1" applyProtection="1">
      <alignment vertical="top" wrapText="1"/>
    </xf>
    <xf numFmtId="0" fontId="4" fillId="0" borderId="0" xfId="0" applyFont="1" applyAlignment="1" applyProtection="1">
      <alignment vertical="center"/>
    </xf>
    <xf numFmtId="0" fontId="7" fillId="4" borderId="3" xfId="6" applyAlignment="1" applyProtection="1">
      <alignment vertical="top" wrapText="1"/>
    </xf>
    <xf numFmtId="0" fontId="8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1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top" wrapText="1"/>
    </xf>
    <xf numFmtId="0" fontId="6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8" fillId="0" borderId="0" xfId="2" applyFont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7" fillId="2" borderId="0" xfId="0" applyNumberFormat="1" applyFont="1" applyFill="1" applyBorder="1" applyAlignment="1" applyProtection="1">
      <alignment horizontal="center" vertical="center"/>
    </xf>
    <xf numFmtId="0" fontId="27" fillId="2" borderId="0" xfId="0" applyNumberFormat="1" applyFont="1" applyFill="1" applyBorder="1" applyAlignment="1">
      <alignment horizontal="center" vertical="center"/>
    </xf>
    <xf numFmtId="44" fontId="27" fillId="2" borderId="0" xfId="0" applyNumberFormat="1" applyFont="1" applyFill="1" applyBorder="1" applyAlignment="1">
      <alignment horizontal="center" vertical="center"/>
    </xf>
    <xf numFmtId="164" fontId="27" fillId="0" borderId="0" xfId="0" applyNumberFormat="1" applyFont="1" applyFill="1" applyBorder="1" applyAlignment="1">
      <alignment horizontal="center" vertical="center"/>
    </xf>
    <xf numFmtId="0" fontId="30" fillId="0" borderId="0" xfId="0" applyFont="1" applyAlignment="1" applyProtection="1">
      <alignment vertical="center"/>
    </xf>
    <xf numFmtId="0" fontId="0" fillId="35" borderId="0" xfId="0" applyNumberFormat="1" applyFill="1" applyAlignment="1">
      <alignment horizontal="center" vertical="center"/>
    </xf>
    <xf numFmtId="0" fontId="31" fillId="3" borderId="1" xfId="7" applyFont="1" applyBorder="1" applyAlignment="1">
      <alignment horizontal="left" vertical="center" wrapText="1"/>
    </xf>
    <xf numFmtId="0" fontId="31" fillId="3" borderId="0" xfId="7" applyFont="1" applyAlignment="1">
      <alignment horizontal="left" vertical="center" wrapText="1"/>
    </xf>
    <xf numFmtId="0" fontId="29" fillId="35" borderId="0" xfId="0" applyFont="1" applyFill="1" applyAlignment="1">
      <alignment horizontal="center" vertical="center" wrapText="1"/>
    </xf>
    <xf numFmtId="0" fontId="4" fillId="2" borderId="0" xfId="0" applyFont="1" applyFill="1" applyProtection="1">
      <alignment vertical="top" wrapText="1"/>
    </xf>
    <xf numFmtId="0" fontId="4" fillId="2" borderId="0" xfId="0" applyFont="1" applyFill="1" applyAlignment="1" applyProtection="1">
      <alignment vertical="center"/>
    </xf>
    <xf numFmtId="0" fontId="30" fillId="2" borderId="0" xfId="0" applyFont="1" applyFill="1" applyAlignment="1" applyProtection="1">
      <alignment vertical="center"/>
    </xf>
    <xf numFmtId="49" fontId="1" fillId="0" borderId="0" xfId="49" applyNumberFormat="1" applyFont="1" applyAlignment="1">
      <alignment horizontal="center" vertical="center" wrapText="1"/>
    </xf>
    <xf numFmtId="0" fontId="33" fillId="0" borderId="0" xfId="51" applyFont="1" applyAlignment="1">
      <alignment horizontal="center" vertical="center" wrapText="1"/>
    </xf>
    <xf numFmtId="49" fontId="33" fillId="0" borderId="0" xfId="51" applyNumberFormat="1" applyFont="1" applyAlignment="1">
      <alignment horizontal="center" vertical="center" wrapText="1"/>
    </xf>
    <xf numFmtId="0" fontId="4" fillId="0" borderId="0" xfId="0" applyFont="1" applyBorder="1" applyAlignment="1" applyProtection="1">
      <alignment vertical="center"/>
    </xf>
    <xf numFmtId="49" fontId="34" fillId="0" borderId="0" xfId="51" applyNumberFormat="1" applyFont="1" applyAlignment="1">
      <alignment horizontal="center" vertical="center" wrapText="1"/>
    </xf>
    <xf numFmtId="0" fontId="4" fillId="2" borderId="0" xfId="0" applyFont="1" applyFill="1" applyBorder="1" applyAlignment="1" applyProtection="1">
      <alignment vertical="center"/>
    </xf>
    <xf numFmtId="0" fontId="2" fillId="2" borderId="0" xfId="0" applyNumberFormat="1" applyFont="1" applyFill="1" applyBorder="1" applyAlignment="1" applyProtection="1">
      <alignment horizontal="center" vertical="center"/>
    </xf>
    <xf numFmtId="0" fontId="0" fillId="2" borderId="10" xfId="0" applyNumberFormat="1" applyFont="1" applyFill="1" applyBorder="1" applyAlignment="1" applyProtection="1">
      <alignment horizontal="center" vertical="center"/>
    </xf>
    <xf numFmtId="0" fontId="0" fillId="2" borderId="10" xfId="0" applyNumberFormat="1" applyFill="1" applyBorder="1" applyAlignment="1">
      <alignment horizontal="center" vertical="center"/>
    </xf>
    <xf numFmtId="44" fontId="0" fillId="2" borderId="10" xfId="0" applyNumberFormat="1" applyFill="1" applyBorder="1" applyAlignment="1">
      <alignment horizontal="center" vertical="center"/>
    </xf>
    <xf numFmtId="44" fontId="0" fillId="2" borderId="10" xfId="0" applyNumberFormat="1" applyFill="1" applyBorder="1" applyAlignment="1">
      <alignment horizontal="center" vertical="center" wrapText="1"/>
    </xf>
    <xf numFmtId="164" fontId="0" fillId="0" borderId="10" xfId="0" applyNumberFormat="1" applyFill="1" applyBorder="1" applyAlignment="1">
      <alignment horizontal="center" vertical="center"/>
    </xf>
    <xf numFmtId="0" fontId="28" fillId="0" borderId="0" xfId="2" applyFont="1" applyBorder="1" applyAlignment="1" applyProtection="1">
      <alignment horizontal="center" vertical="center"/>
    </xf>
    <xf numFmtId="0" fontId="7" fillId="4" borderId="3" xfId="6" applyAlignment="1" applyProtection="1">
      <alignment horizontal="center" vertical="center" wrapText="1"/>
    </xf>
    <xf numFmtId="0" fontId="31" fillId="3" borderId="1" xfId="7" applyFont="1" applyBorder="1" applyAlignment="1">
      <alignment horizontal="left" vertical="center" wrapText="1"/>
    </xf>
    <xf numFmtId="0" fontId="31" fillId="3" borderId="0" xfId="7" applyFont="1" applyAlignment="1">
      <alignment horizontal="left" vertical="center" wrapText="1"/>
    </xf>
    <xf numFmtId="0" fontId="31" fillId="3" borderId="9" xfId="7" applyFont="1" applyBorder="1" applyAlignment="1">
      <alignment horizontal="center" vertical="center" wrapText="1"/>
    </xf>
    <xf numFmtId="0" fontId="31" fillId="3" borderId="0" xfId="7" applyFont="1" applyAlignment="1">
      <alignment horizontal="center" vertical="center" wrapText="1"/>
    </xf>
  </cellXfs>
  <cellStyles count="52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Normalno 2" xfId="49" xr:uid="{2EF9F3A1-79DD-445C-9CE2-4E78B277EF67}"/>
    <cellStyle name="Normalno 3" xfId="51" xr:uid="{94C1B3B9-8DF2-42C1-B533-CF848A3ACE6E}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  <cellStyle name="Zarez 2" xfId="50" xr:uid="{164767CB-B611-41BD-8E16-74524B41BF0C}"/>
  </cellStyles>
  <dxfs count="68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3" defaultPivotStyle="PivotStyleLight16">
    <tableStyle name="Tablica izlaznih faktura" pivot="0" count="7" xr9:uid="{00000000-0011-0000-FFFF-FFFF00000000}">
      <tableStyleElement type="wholeTable" dxfId="67"/>
      <tableStyleElement type="headerRow" dxfId="66"/>
      <tableStyleElement type="totalRow" dxfId="65"/>
      <tableStyleElement type="firstColumn" dxfId="64"/>
      <tableStyleElement type="lastColumn" dxfId="63"/>
      <tableStyleElement type="firstRowStripe" dxfId="62"/>
      <tableStyleElement type="firstColumnStripe" dxfId="61"/>
    </tableStyle>
    <tableStyle name="SIJEČANJ -style" pivot="0" count="4" xr9:uid="{5D96F440-FD2E-4A70-95B2-3E58E32D06E2}">
      <tableStyleElement type="headerRow" dxfId="60"/>
      <tableStyleElement type="totalRow" dxfId="59"/>
      <tableStyleElement type="firstRowStripe" dxfId="58"/>
      <tableStyleElement type="secondRowStripe" dxfId="57"/>
    </tableStyle>
    <tableStyle name="VELJAČA-style" pivot="0" count="4" xr9:uid="{050F1186-F11D-4198-A3EA-9ADE0CB550AE}">
      <tableStyleElement type="headerRow" dxfId="56"/>
      <tableStyleElement type="totalRow" dxfId="55"/>
      <tableStyleElement type="firstRowStripe" dxfId="54"/>
      <tableStyleElement type="secondRowStripe" dxfId="5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68" dataDxfId="11" totalsRowDxfId="10">
  <autoFilter ref="A6:E68" xr:uid="{00000000-0009-0000-0100-000004000000}">
    <filterColumn colId="0" hiddenButton="1"/>
    <filterColumn colId="1" hiddenButton="1"/>
    <filterColumn colId="2" hiddenButton="1"/>
    <filterColumn colId="3">
      <filters blank="1">
        <filter val="3111 BRUTO PLAĆE ZA REDOVAN RAD  ZA 03/2024"/>
        <filter val="3113 PLAĆE ZA PREKOVREMENI RAD"/>
        <filter val="3114 PLAĆE ZA POSEBNE UVIJETE RADA"/>
        <filter val="3121 DOPRINOS NA BRUTO"/>
        <filter val="3121 OSTALI RASHODI ZA ZAPOSLENE"/>
        <filter val="3211 SLUŽBENA PUTOVANJA"/>
        <filter val="3212 PRIJEVOZ"/>
        <filter val="3213 STRUČNO USAVRŠAVANJE ZAPOSLENIKA"/>
        <filter val="3221 UREDSKI MATERIJAL I OSTALI MATERIJALNI RASHODI"/>
        <filter val="3223 ENERGIJA"/>
        <filter val="3231 USLUGE TELEFONA,POŠTE I PRIJEVOZA"/>
        <filter val="3233 USLUGE PROMIDŽBE I INFORMIRANJA"/>
        <filter val="3234 KOMUNALNE USLUGE"/>
        <filter val="3238 RAČUNALNE USLUGE"/>
        <filter val="3239 OSTALE USLUGE"/>
        <filter val="3295 NOVČANA NAKNADA POSLODAVCA ZBOG NEZAPOŠLJAVANJA OSOBA S INVALIDITETOM ZA 03/2024"/>
      </filters>
    </filterColumn>
    <filterColumn colId="4" hiddenButton="1"/>
  </autoFilter>
  <tableColumns count="5">
    <tableColumn id="7" xr3:uid="{00000000-0010-0000-0000-000007000000}" name="Naziv primatelja" dataDxfId="9" totalsRowDxfId="8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7" totalsRowDxfId="6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5" totalsRowDxfId="4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3" totalsRowDxfId="2"/>
    <tableColumn id="11" xr3:uid="{00000000-0010-0000-0000-00000B000000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71"/>
  <sheetViews>
    <sheetView showGridLines="0" tabSelected="1" topLeftCell="A48" zoomScaleNormal="100" workbookViewId="0">
      <selection activeCell="C50" sqref="C5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5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41" t="s">
        <v>24</v>
      </c>
      <c r="B1" s="41"/>
      <c r="C1" s="41"/>
      <c r="D1" s="41"/>
      <c r="E1" s="41"/>
      <c r="F1" s="3"/>
    </row>
    <row r="2" spans="1:7" ht="37.5" customHeight="1" thickTop="1" x14ac:dyDescent="0.25">
      <c r="A2" s="42" t="s">
        <v>25</v>
      </c>
      <c r="B2" s="42"/>
      <c r="C2" s="22" t="s">
        <v>22</v>
      </c>
      <c r="D2" s="44" t="s">
        <v>27</v>
      </c>
      <c r="E2" s="44"/>
      <c r="F2" s="4"/>
    </row>
    <row r="3" spans="1:7" ht="47.25" customHeight="1" x14ac:dyDescent="0.25">
      <c r="A3" s="43" t="s">
        <v>26</v>
      </c>
      <c r="B3" s="43"/>
      <c r="C3" s="23" t="s">
        <v>23</v>
      </c>
      <c r="D3" s="45" t="s">
        <v>28</v>
      </c>
      <c r="E3" s="45"/>
      <c r="F3" s="4"/>
    </row>
    <row r="4" spans="1:7" ht="44.1" customHeight="1" x14ac:dyDescent="0.25">
      <c r="A4" s="13" t="s">
        <v>45</v>
      </c>
      <c r="B4" s="9"/>
      <c r="C4" s="9"/>
      <c r="D4" s="9"/>
      <c r="E4" s="9"/>
    </row>
    <row r="5" spans="1:7" ht="44.1" customHeight="1" x14ac:dyDescent="0.25">
      <c r="A5" s="40" t="s">
        <v>18</v>
      </c>
      <c r="B5" s="40"/>
      <c r="C5" s="40"/>
      <c r="D5" s="40"/>
      <c r="E5" s="40"/>
    </row>
    <row r="6" spans="1:7" s="2" customFormat="1" ht="33.950000000000003" customHeight="1" x14ac:dyDescent="0.25">
      <c r="A6" s="6" t="s">
        <v>10</v>
      </c>
      <c r="B6" s="6" t="s">
        <v>11</v>
      </c>
      <c r="C6" s="6" t="s">
        <v>12</v>
      </c>
      <c r="D6" s="6" t="s">
        <v>13</v>
      </c>
      <c r="E6" s="6" t="s">
        <v>0</v>
      </c>
      <c r="G6" s="26"/>
    </row>
    <row r="7" spans="1:7" s="2" customFormat="1" ht="33.75" customHeight="1" x14ac:dyDescent="0.25">
      <c r="A7" s="7" t="s">
        <v>4</v>
      </c>
      <c r="B7" s="10"/>
      <c r="C7" s="5"/>
      <c r="D7" s="11" t="s">
        <v>46</v>
      </c>
      <c r="E7" s="12">
        <f>104074.54+2100</f>
        <v>106174.54</v>
      </c>
      <c r="G7" s="26"/>
    </row>
    <row r="8" spans="1:7" s="2" customFormat="1" ht="33.75" customHeight="1" x14ac:dyDescent="0.25">
      <c r="A8" s="7" t="s">
        <v>4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14</v>
      </c>
      <c r="E8" s="12">
        <f>1560.23+137.32</f>
        <v>1697.55</v>
      </c>
      <c r="G8" s="26"/>
    </row>
    <row r="9" spans="1:7" s="2" customFormat="1" ht="33.75" customHeight="1" x14ac:dyDescent="0.25">
      <c r="A9" s="7" t="s">
        <v>4</v>
      </c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1" t="s">
        <v>15</v>
      </c>
      <c r="E9" s="12">
        <f>336.78</f>
        <v>336.78</v>
      </c>
      <c r="G9" s="26"/>
    </row>
    <row r="10" spans="1:7" s="2" customFormat="1" ht="33.75" customHeight="1" x14ac:dyDescent="0.25">
      <c r="A10" s="7" t="s">
        <v>4</v>
      </c>
      <c r="B10" s="10" t="str">
        <f t="array" ref="B10">IFERROR(INDEX(#REF!,SMALL(IF(#REF!=rngInvoice,ROW(#REF!)-ROW(#REF!)), ROW(1:1)), MATCH($B$6,#REF!, 0)),"")</f>
        <v/>
      </c>
      <c r="C10" s="5" t="str">
        <f t="array" ref="C10">IFERROR(INDEX(#REF!,SMALL(IF(#REF!=rngInvoice,ROW(#REF!)-ROW(#REF!)), ROW(1:1)), MATCH($C$6,#REF!, 0)),"")</f>
        <v/>
      </c>
      <c r="D10" s="5" t="s">
        <v>47</v>
      </c>
      <c r="E10" s="12">
        <f>1214.53+2554.9</f>
        <v>3769.4300000000003</v>
      </c>
      <c r="G10" s="26"/>
    </row>
    <row r="11" spans="1:7" s="2" customFormat="1" ht="33.75" customHeight="1" x14ac:dyDescent="0.25">
      <c r="A11" s="7" t="s">
        <v>4</v>
      </c>
      <c r="B11" s="10" t="str">
        <f t="array" ref="B11">IFERROR(INDEX(#REF!,SMALL(IF(#REF!=rngInvoice,ROW(#REF!)-ROW(#REF!)), ROW(2:2)), MATCH($B$6,#REF!, 0)),"")</f>
        <v/>
      </c>
      <c r="C11" s="5" t="str">
        <f t="array" ref="C11">IFERROR(INDEX(#REF!,SMALL(IF(#REF!=rngInvoice,ROW(#REF!)-ROW(#REF!)), ROW(2:2)), MATCH($C$6,#REF!, 0)),"")</f>
        <v/>
      </c>
      <c r="D11" s="5" t="s">
        <v>16</v>
      </c>
      <c r="E11" s="12">
        <f>17190.32+346.52</f>
        <v>17536.84</v>
      </c>
      <c r="G11" s="26"/>
    </row>
    <row r="12" spans="1:7" s="2" customFormat="1" ht="72" customHeight="1" x14ac:dyDescent="0.25">
      <c r="A12" s="7" t="s">
        <v>5</v>
      </c>
      <c r="B12" s="24">
        <v>18683136487</v>
      </c>
      <c r="C12" s="5" t="s">
        <v>1</v>
      </c>
      <c r="D12" s="11" t="s">
        <v>48</v>
      </c>
      <c r="E12" s="12">
        <v>336</v>
      </c>
      <c r="G12" s="26"/>
    </row>
    <row r="13" spans="1:7" s="2" customFormat="1" ht="40.5" customHeight="1" x14ac:dyDescent="0.25">
      <c r="A13" s="7" t="s">
        <v>4</v>
      </c>
      <c r="B13" s="15" t="str">
        <f t="array" ref="B13">IFERROR(INDEX(#REF!,SMALL(IF(#REF!=rngInvoice,ROW(#REF!)-ROW(#REF!)), ROW(4:4)), MATCH($B$6,#REF!, 0)),"")</f>
        <v/>
      </c>
      <c r="C13" s="5" t="str">
        <f t="array" ref="C13">IFERROR(INDEX(#REF!,SMALL(IF(#REF!=rngInvoice,ROW(#REF!)-ROW(#REF!)), ROW(4:4)), MATCH($C$6,#REF!, 0)),"")</f>
        <v/>
      </c>
      <c r="D13" s="11" t="s">
        <v>17</v>
      </c>
      <c r="E13" s="12">
        <f>53.09+441.44</f>
        <v>494.53</v>
      </c>
      <c r="G13" s="26"/>
    </row>
    <row r="14" spans="1:7" s="31" customFormat="1" ht="40.5" customHeight="1" x14ac:dyDescent="0.25">
      <c r="A14" s="35" t="s">
        <v>4</v>
      </c>
      <c r="B14" s="36"/>
      <c r="C14" s="37"/>
      <c r="D14" s="38" t="s">
        <v>20</v>
      </c>
      <c r="E14" s="39">
        <f>1896.92</f>
        <v>1896.92</v>
      </c>
      <c r="G14" s="33"/>
    </row>
    <row r="15" spans="1:7" s="31" customFormat="1" ht="40.5" customHeight="1" x14ac:dyDescent="0.25">
      <c r="A15" s="7" t="s">
        <v>81</v>
      </c>
      <c r="B15" s="10">
        <v>66836187861</v>
      </c>
      <c r="C15" s="5" t="s">
        <v>1</v>
      </c>
      <c r="D15" s="5" t="s">
        <v>20</v>
      </c>
      <c r="E15" s="12">
        <f>65</f>
        <v>65</v>
      </c>
      <c r="G15" s="33"/>
    </row>
    <row r="16" spans="1:7" s="2" customFormat="1" ht="40.5" customHeight="1" x14ac:dyDescent="0.25">
      <c r="A16" s="7" t="s">
        <v>49</v>
      </c>
      <c r="B16" s="10">
        <v>9258677265</v>
      </c>
      <c r="C16" s="5" t="s">
        <v>50</v>
      </c>
      <c r="D16" s="11" t="s">
        <v>35</v>
      </c>
      <c r="E16" s="12">
        <v>145.09</v>
      </c>
      <c r="G16" s="26"/>
    </row>
    <row r="17" spans="1:7" s="2" customFormat="1" ht="40.5" customHeight="1" x14ac:dyDescent="0.25">
      <c r="A17" s="7" t="s">
        <v>51</v>
      </c>
      <c r="B17" s="10"/>
      <c r="C17" s="5" t="s">
        <v>31</v>
      </c>
      <c r="D17" s="11" t="s">
        <v>35</v>
      </c>
      <c r="E17" s="12">
        <v>33.25</v>
      </c>
      <c r="G17" s="26"/>
    </row>
    <row r="18" spans="1:7" s="2" customFormat="1" ht="40.5" customHeight="1" x14ac:dyDescent="0.25">
      <c r="A18" s="7" t="s">
        <v>52</v>
      </c>
      <c r="B18" s="10">
        <v>4934679284</v>
      </c>
      <c r="C18" s="5" t="s">
        <v>31</v>
      </c>
      <c r="D18" s="11" t="s">
        <v>21</v>
      </c>
      <c r="E18" s="12">
        <v>197.5</v>
      </c>
      <c r="G18" s="26"/>
    </row>
    <row r="19" spans="1:7" s="2" customFormat="1" ht="40.5" customHeight="1" x14ac:dyDescent="0.25">
      <c r="A19" s="7" t="s">
        <v>8</v>
      </c>
      <c r="B19" s="10">
        <v>81793146560</v>
      </c>
      <c r="C19" s="5" t="s">
        <v>1</v>
      </c>
      <c r="D19" s="11" t="s">
        <v>29</v>
      </c>
      <c r="E19" s="12">
        <v>66.64</v>
      </c>
      <c r="G19" s="26"/>
    </row>
    <row r="20" spans="1:7" s="2" customFormat="1" ht="40.5" customHeight="1" x14ac:dyDescent="0.25">
      <c r="A20" s="7" t="s">
        <v>41</v>
      </c>
      <c r="B20" s="10">
        <v>27332507825</v>
      </c>
      <c r="C20" s="5" t="s">
        <v>42</v>
      </c>
      <c r="D20" s="5" t="s">
        <v>19</v>
      </c>
      <c r="E20" s="12">
        <v>50</v>
      </c>
      <c r="G20" s="26"/>
    </row>
    <row r="21" spans="1:7" s="2" customFormat="1" ht="40.5" customHeight="1" x14ac:dyDescent="0.25">
      <c r="A21" s="7" t="s">
        <v>53</v>
      </c>
      <c r="B21" s="10">
        <v>58353015102</v>
      </c>
      <c r="C21" s="5" t="s">
        <v>1</v>
      </c>
      <c r="D21" s="11" t="s">
        <v>21</v>
      </c>
      <c r="E21" s="12">
        <v>80.48</v>
      </c>
      <c r="G21" s="26"/>
    </row>
    <row r="22" spans="1:7" s="2" customFormat="1" ht="40.5" hidden="1" customHeight="1" x14ac:dyDescent="0.25">
      <c r="A22" s="7" t="s">
        <v>43</v>
      </c>
      <c r="B22" s="10" t="str" cm="1">
        <f t="array" ref="B22">IFERROR(INDEX(#REF!,SMALL(IF(#REF!=rngInvoice,ROW(#REF!)-ROW(#REF!)), ROW(16:16)), MATCH($B$6,#REF!, 0)),"")</f>
        <v/>
      </c>
      <c r="C22" s="5" t="str" cm="1">
        <f t="array" ref="C22">IFERROR(INDEX(#REF!,SMALL(IF(#REF!=rngInvoice,ROW(#REF!)-ROW(#REF!)), ROW(16:16)), MATCH($C$6,#REF!, 0)),"")</f>
        <v/>
      </c>
      <c r="D22" s="5" t="s">
        <v>35</v>
      </c>
      <c r="E22" s="12">
        <f>31.2+101.98</f>
        <v>133.18</v>
      </c>
      <c r="G22" s="26"/>
    </row>
    <row r="23" spans="1:7" s="2" customFormat="1" ht="40.5" customHeight="1" x14ac:dyDescent="0.25">
      <c r="A23" s="7" t="s">
        <v>54</v>
      </c>
      <c r="B23" s="28"/>
      <c r="C23" s="5" t="s">
        <v>31</v>
      </c>
      <c r="D23" s="11" t="s">
        <v>55</v>
      </c>
      <c r="E23" s="12">
        <v>1628.93</v>
      </c>
      <c r="G23" s="26"/>
    </row>
    <row r="24" spans="1:7" s="2" customFormat="1" ht="40.5" customHeight="1" x14ac:dyDescent="0.25">
      <c r="A24" s="7" t="s">
        <v>38</v>
      </c>
      <c r="B24" s="15">
        <v>68419124305</v>
      </c>
      <c r="C24" s="5" t="s">
        <v>1</v>
      </c>
      <c r="D24" s="11" t="s">
        <v>39</v>
      </c>
      <c r="E24" s="12">
        <v>10.62</v>
      </c>
      <c r="G24" s="26"/>
    </row>
    <row r="25" spans="1:7" s="2" customFormat="1" ht="40.5" customHeight="1" x14ac:dyDescent="0.25">
      <c r="A25" s="7" t="s">
        <v>56</v>
      </c>
      <c r="B25" s="15"/>
      <c r="C25" s="5" t="s">
        <v>57</v>
      </c>
      <c r="D25" s="11" t="s">
        <v>21</v>
      </c>
      <c r="E25" s="12">
        <v>485.69</v>
      </c>
      <c r="G25" s="26"/>
    </row>
    <row r="26" spans="1:7" s="2" customFormat="1" ht="40.5" customHeight="1" x14ac:dyDescent="0.25">
      <c r="A26" s="7" t="s">
        <v>58</v>
      </c>
      <c r="B26" s="15"/>
      <c r="C26" s="5" t="s">
        <v>31</v>
      </c>
      <c r="D26" s="11" t="s">
        <v>21</v>
      </c>
      <c r="E26" s="12">
        <f>26.25+96.64</f>
        <v>122.89</v>
      </c>
      <c r="G26" s="26"/>
    </row>
    <row r="27" spans="1:7" s="2" customFormat="1" ht="40.5" customHeight="1" x14ac:dyDescent="0.25">
      <c r="A27" s="7" t="s">
        <v>58</v>
      </c>
      <c r="B27" s="10"/>
      <c r="C27" s="5" t="s">
        <v>31</v>
      </c>
      <c r="D27" s="11" t="s">
        <v>59</v>
      </c>
      <c r="E27" s="12">
        <f>230</f>
        <v>230</v>
      </c>
      <c r="G27" s="26"/>
    </row>
    <row r="28" spans="1:7" s="2" customFormat="1" ht="40.5" customHeight="1" x14ac:dyDescent="0.25">
      <c r="A28" s="7" t="s">
        <v>58</v>
      </c>
      <c r="B28" s="10"/>
      <c r="C28" s="5" t="s">
        <v>31</v>
      </c>
      <c r="D28" s="11" t="s">
        <v>19</v>
      </c>
      <c r="E28" s="12">
        <f>187.5</f>
        <v>187.5</v>
      </c>
      <c r="G28" s="26"/>
    </row>
    <row r="29" spans="1:7" s="2" customFormat="1" ht="40.5" hidden="1" customHeight="1" x14ac:dyDescent="0.25">
      <c r="A29" s="7" t="s">
        <v>30</v>
      </c>
      <c r="B29" s="10" t="str" cm="1">
        <f t="array" ref="B29">IFERROR(INDEX(#REF!,SMALL(IF(#REF!=rngInvoice,ROW(#REF!)-ROW(#REF!)), ROW(23:23)), MATCH($B$6,#REF!, 0)),"")</f>
        <v/>
      </c>
      <c r="C29" s="5" t="str" cm="1">
        <f t="array" ref="C29">IFERROR(INDEX(#REF!,SMALL(IF(#REF!=rngInvoice,ROW(#REF!)-ROW(#REF!)), ROW(23:23)), MATCH($C$6,#REF!, 0)),"")</f>
        <v/>
      </c>
      <c r="D29" s="5" t="s">
        <v>35</v>
      </c>
      <c r="E29" s="12">
        <f>229.84+82.82+97.4+71.68+17.76+21.39</f>
        <v>520.89</v>
      </c>
      <c r="G29" s="26"/>
    </row>
    <row r="30" spans="1:7" s="2" customFormat="1" ht="40.5" customHeight="1" x14ac:dyDescent="0.25">
      <c r="A30" s="7" t="s">
        <v>60</v>
      </c>
      <c r="B30" s="10">
        <v>31697259786</v>
      </c>
      <c r="C30" s="5" t="s">
        <v>1</v>
      </c>
      <c r="D30" s="11" t="s">
        <v>32</v>
      </c>
      <c r="E30" s="12">
        <f>42.11+149.96</f>
        <v>192.07</v>
      </c>
      <c r="G30" s="26"/>
    </row>
    <row r="31" spans="1:7" s="2" customFormat="1" ht="40.5" customHeight="1" x14ac:dyDescent="0.25">
      <c r="A31" s="7" t="s">
        <v>61</v>
      </c>
      <c r="B31" s="10">
        <v>18705563551</v>
      </c>
      <c r="C31" s="5" t="s">
        <v>62</v>
      </c>
      <c r="D31" s="11" t="s">
        <v>21</v>
      </c>
      <c r="E31" s="12">
        <f>34.38</f>
        <v>34.380000000000003</v>
      </c>
      <c r="G31" s="26"/>
    </row>
    <row r="32" spans="1:7" s="2" customFormat="1" ht="40.5" customHeight="1" x14ac:dyDescent="0.25">
      <c r="A32" s="7" t="s">
        <v>63</v>
      </c>
      <c r="B32" s="10"/>
      <c r="C32" s="5" t="s">
        <v>31</v>
      </c>
      <c r="D32" s="11" t="s">
        <v>35</v>
      </c>
      <c r="E32" s="12">
        <f>117.68+210.51+18.91+21.94+484.63</f>
        <v>853.67000000000007</v>
      </c>
      <c r="G32" s="26"/>
    </row>
    <row r="33" spans="1:7" s="2" customFormat="1" ht="40.5" customHeight="1" x14ac:dyDescent="0.25">
      <c r="A33" s="7" t="s">
        <v>30</v>
      </c>
      <c r="B33" s="21"/>
      <c r="C33" s="5" t="s">
        <v>31</v>
      </c>
      <c r="D33" s="11" t="s">
        <v>64</v>
      </c>
      <c r="E33" s="12">
        <f>211.25+51.59+11.17+68.24</f>
        <v>342.25000000000006</v>
      </c>
      <c r="G33" s="26"/>
    </row>
    <row r="34" spans="1:7" s="2" customFormat="1" ht="40.5" customHeight="1" x14ac:dyDescent="0.25">
      <c r="A34" s="7" t="s">
        <v>37</v>
      </c>
      <c r="B34" s="10">
        <v>8658615403</v>
      </c>
      <c r="C34" s="5" t="s">
        <v>31</v>
      </c>
      <c r="D34" s="11" t="s">
        <v>7</v>
      </c>
      <c r="E34" s="12">
        <v>930.54</v>
      </c>
      <c r="G34" s="26"/>
    </row>
    <row r="35" spans="1:7" s="2" customFormat="1" ht="40.5" customHeight="1" x14ac:dyDescent="0.25">
      <c r="A35" s="7" t="s">
        <v>33</v>
      </c>
      <c r="B35" s="10">
        <v>43616114716</v>
      </c>
      <c r="C35" s="5" t="s">
        <v>34</v>
      </c>
      <c r="D35" s="5" t="s">
        <v>35</v>
      </c>
      <c r="E35" s="12">
        <f>230.41</f>
        <v>230.41</v>
      </c>
      <c r="G35" s="26"/>
    </row>
    <row r="36" spans="1:7" s="2" customFormat="1" ht="40.5" customHeight="1" x14ac:dyDescent="0.25">
      <c r="A36" s="7" t="s">
        <v>65</v>
      </c>
      <c r="B36" s="15">
        <v>80947211460</v>
      </c>
      <c r="C36" s="5" t="s">
        <v>66</v>
      </c>
      <c r="D36" s="5" t="s">
        <v>19</v>
      </c>
      <c r="E36" s="12">
        <v>99.54</v>
      </c>
      <c r="G36" s="26"/>
    </row>
    <row r="37" spans="1:7" s="2" customFormat="1" ht="40.5" customHeight="1" x14ac:dyDescent="0.25">
      <c r="A37" s="7" t="s">
        <v>67</v>
      </c>
      <c r="B37" s="10">
        <v>71642681806</v>
      </c>
      <c r="C37" s="5" t="s">
        <v>31</v>
      </c>
      <c r="D37" s="11" t="s">
        <v>7</v>
      </c>
      <c r="E37" s="12">
        <f>248.01</f>
        <v>248.01</v>
      </c>
      <c r="G37" s="26"/>
    </row>
    <row r="38" spans="1:7" s="2" customFormat="1" ht="40.5" customHeight="1" x14ac:dyDescent="0.25">
      <c r="A38" s="7" t="s">
        <v>44</v>
      </c>
      <c r="B38" s="10">
        <v>26900108342</v>
      </c>
      <c r="C38" s="5" t="s">
        <v>31</v>
      </c>
      <c r="D38" s="11" t="s">
        <v>21</v>
      </c>
      <c r="E38" s="12">
        <f>4.93</f>
        <v>4.93</v>
      </c>
      <c r="G38" s="26"/>
    </row>
    <row r="39" spans="1:7" s="2" customFormat="1" ht="40.5" customHeight="1" x14ac:dyDescent="0.25">
      <c r="A39" s="7" t="s">
        <v>68</v>
      </c>
      <c r="B39" s="15">
        <v>87311810356</v>
      </c>
      <c r="C39" s="5" t="s">
        <v>3</v>
      </c>
      <c r="D39" s="11" t="s">
        <v>29</v>
      </c>
      <c r="E39" s="12">
        <f>16.96</f>
        <v>16.96</v>
      </c>
      <c r="G39" s="26"/>
    </row>
    <row r="40" spans="1:7" s="2" customFormat="1" ht="40.5" customHeight="1" x14ac:dyDescent="0.25">
      <c r="A40" s="7" t="s">
        <v>69</v>
      </c>
      <c r="B40" s="10">
        <v>25161616283</v>
      </c>
      <c r="C40" s="5" t="s">
        <v>31</v>
      </c>
      <c r="D40" s="5" t="s">
        <v>35</v>
      </c>
      <c r="E40" s="12">
        <f>152.56</f>
        <v>152.56</v>
      </c>
      <c r="G40" s="26"/>
    </row>
    <row r="41" spans="1:7" s="2" customFormat="1" ht="40.5" customHeight="1" x14ac:dyDescent="0.25">
      <c r="A41" s="29" t="s">
        <v>70</v>
      </c>
      <c r="B41" s="30" t="s">
        <v>71</v>
      </c>
      <c r="C41" s="29" t="s">
        <v>1</v>
      </c>
      <c r="D41" s="11" t="s">
        <v>19</v>
      </c>
      <c r="E41" s="12">
        <f>1.66+16.18</f>
        <v>17.84</v>
      </c>
      <c r="G41" s="26"/>
    </row>
    <row r="42" spans="1:7" s="2" customFormat="1" ht="40.5" customHeight="1" x14ac:dyDescent="0.25">
      <c r="A42" s="7" t="s">
        <v>72</v>
      </c>
      <c r="B42" s="32"/>
      <c r="C42" s="5" t="s">
        <v>31</v>
      </c>
      <c r="D42" s="11" t="s">
        <v>21</v>
      </c>
      <c r="E42" s="12">
        <f>230.1</f>
        <v>230.1</v>
      </c>
      <c r="G42" s="26"/>
    </row>
    <row r="43" spans="1:7" s="2" customFormat="1" ht="36.75" customHeight="1" x14ac:dyDescent="0.25">
      <c r="A43" s="7" t="s">
        <v>73</v>
      </c>
      <c r="B43" s="10"/>
      <c r="C43" s="5" t="s">
        <v>1</v>
      </c>
      <c r="D43" s="11" t="s">
        <v>74</v>
      </c>
      <c r="E43" s="12">
        <f>50</f>
        <v>50</v>
      </c>
      <c r="G43" s="26"/>
    </row>
    <row r="44" spans="1:7" s="2" customFormat="1" ht="33.75" customHeight="1" x14ac:dyDescent="0.25">
      <c r="A44" s="34" t="s">
        <v>75</v>
      </c>
      <c r="B44" s="10"/>
      <c r="C44" s="5" t="s">
        <v>76</v>
      </c>
      <c r="D44" s="11" t="s">
        <v>64</v>
      </c>
      <c r="E44" s="12">
        <f>40</f>
        <v>40</v>
      </c>
      <c r="G44" s="26"/>
    </row>
    <row r="45" spans="1:7" s="2" customFormat="1" ht="33.75" customHeight="1" x14ac:dyDescent="0.25">
      <c r="A45" s="7" t="s">
        <v>40</v>
      </c>
      <c r="B45" s="10">
        <v>96591335948</v>
      </c>
      <c r="C45" s="5" t="s">
        <v>31</v>
      </c>
      <c r="D45" s="11" t="s">
        <v>21</v>
      </c>
      <c r="E45" s="12">
        <v>48.75</v>
      </c>
      <c r="G45" s="26"/>
    </row>
    <row r="46" spans="1:7" s="2" customFormat="1" ht="33.75" customHeight="1" x14ac:dyDescent="0.25">
      <c r="A46" s="7" t="s">
        <v>36</v>
      </c>
      <c r="B46" s="10">
        <v>63073332379</v>
      </c>
      <c r="C46" s="5" t="s">
        <v>1</v>
      </c>
      <c r="D46" s="11" t="s">
        <v>9</v>
      </c>
      <c r="E46" s="12">
        <f>1585.71</f>
        <v>1585.71</v>
      </c>
      <c r="G46" s="26"/>
    </row>
    <row r="47" spans="1:7" s="2" customFormat="1" ht="48.75" customHeight="1" x14ac:dyDescent="0.25">
      <c r="A47" s="7" t="s">
        <v>77</v>
      </c>
      <c r="B47" s="10">
        <v>97575612726</v>
      </c>
      <c r="C47" s="5" t="s">
        <v>31</v>
      </c>
      <c r="D47" s="11" t="s">
        <v>7</v>
      </c>
      <c r="E47" s="12">
        <f>92.51</f>
        <v>92.51</v>
      </c>
      <c r="G47" s="26"/>
    </row>
    <row r="48" spans="1:7" s="2" customFormat="1" ht="51.75" customHeight="1" x14ac:dyDescent="0.25">
      <c r="A48" s="7" t="s">
        <v>78</v>
      </c>
      <c r="B48" s="10">
        <v>41317489366</v>
      </c>
      <c r="C48" s="5" t="s">
        <v>2</v>
      </c>
      <c r="D48" s="11" t="s">
        <v>9</v>
      </c>
      <c r="E48" s="12">
        <f>135.93+3557.28</f>
        <v>3693.21</v>
      </c>
      <c r="G48" s="26"/>
    </row>
    <row r="49" spans="1:7" s="2" customFormat="1" ht="33.950000000000003" customHeight="1" x14ac:dyDescent="0.25">
      <c r="A49" s="7" t="s">
        <v>79</v>
      </c>
      <c r="B49" s="10"/>
      <c r="C49" s="5" t="s">
        <v>1</v>
      </c>
      <c r="D49" s="11" t="s">
        <v>80</v>
      </c>
      <c r="E49" s="12">
        <f>25</f>
        <v>25</v>
      </c>
      <c r="G49" s="26"/>
    </row>
    <row r="50" spans="1:7" s="2" customFormat="1" ht="33.950000000000003" customHeight="1" x14ac:dyDescent="0.25">
      <c r="A50" s="14" t="s">
        <v>82</v>
      </c>
      <c r="B50" s="10">
        <v>60305723384</v>
      </c>
      <c r="C50" s="5" t="s">
        <v>83</v>
      </c>
      <c r="D50" s="11" t="s">
        <v>21</v>
      </c>
      <c r="E50" s="12">
        <v>45</v>
      </c>
      <c r="G50" s="26"/>
    </row>
    <row r="51" spans="1:7" s="2" customFormat="1" ht="33.950000000000003" customHeight="1" x14ac:dyDescent="0.25">
      <c r="A51" s="7" t="s">
        <v>85</v>
      </c>
      <c r="B51" s="10">
        <v>27759560625</v>
      </c>
      <c r="C51" s="5" t="s">
        <v>1</v>
      </c>
      <c r="D51" s="11" t="s">
        <v>9</v>
      </c>
      <c r="E51" s="12">
        <v>26.16</v>
      </c>
      <c r="G51" s="26"/>
    </row>
    <row r="52" spans="1:7" s="2" customFormat="1" ht="62.25" customHeight="1" x14ac:dyDescent="0.25">
      <c r="A52" s="7" t="s">
        <v>6</v>
      </c>
      <c r="B52" s="10"/>
      <c r="C52" s="5"/>
      <c r="D52" s="11"/>
      <c r="E52" s="12">
        <f>SUBTOTAL(9,E7:E51)</f>
        <v>144505.78000000006</v>
      </c>
      <c r="G52" s="26"/>
    </row>
    <row r="53" spans="1:7" s="2" customFormat="1" ht="79.5" customHeight="1" x14ac:dyDescent="0.25">
      <c r="A53" s="7"/>
      <c r="B53" s="10"/>
      <c r="C53" s="5"/>
      <c r="D53" s="11"/>
      <c r="E53" s="12"/>
      <c r="G53" s="26"/>
    </row>
    <row r="54" spans="1:7" s="2" customFormat="1" ht="33.950000000000003" customHeight="1" x14ac:dyDescent="0.25">
      <c r="A54" s="7"/>
      <c r="B54" s="10"/>
      <c r="C54" s="5"/>
      <c r="D54" s="11"/>
      <c r="E54" s="12"/>
      <c r="G54" s="26"/>
    </row>
    <row r="55" spans="1:7" s="2" customFormat="1" ht="33.950000000000003" customHeight="1" x14ac:dyDescent="0.25">
      <c r="A55" s="7"/>
      <c r="B55" s="10"/>
      <c r="C55" s="5"/>
      <c r="D55" s="5"/>
      <c r="E55" s="12"/>
      <c r="G55" s="26"/>
    </row>
    <row r="56" spans="1:7" s="2" customFormat="1" ht="33.950000000000003" customHeight="1" x14ac:dyDescent="0.25">
      <c r="A56" s="7"/>
      <c r="B56" s="10"/>
      <c r="C56" s="5"/>
      <c r="D56" s="11"/>
      <c r="E56" s="12"/>
      <c r="G56" s="26"/>
    </row>
    <row r="57" spans="1:7" s="2" customFormat="1" ht="33.950000000000003" customHeight="1" x14ac:dyDescent="0.25">
      <c r="A57" s="7"/>
      <c r="B57" s="10"/>
      <c r="C57" s="5"/>
      <c r="D57" s="5"/>
      <c r="E57" s="12"/>
      <c r="G57" s="26"/>
    </row>
    <row r="58" spans="1:7" s="2" customFormat="1" ht="33.950000000000003" customHeight="1" x14ac:dyDescent="0.25">
      <c r="A58" s="7"/>
      <c r="B58" s="10"/>
      <c r="C58" s="5"/>
      <c r="D58" s="11"/>
      <c r="E58" s="12"/>
      <c r="G58" s="26"/>
    </row>
    <row r="59" spans="1:7" s="2" customFormat="1" ht="33.950000000000003" customHeight="1" x14ac:dyDescent="0.25">
      <c r="A59" s="7"/>
      <c r="B59" s="10"/>
      <c r="C59" s="5"/>
      <c r="D59" s="11"/>
      <c r="E59" s="12"/>
      <c r="G59" s="26"/>
    </row>
    <row r="60" spans="1:7" s="2" customFormat="1" ht="33.950000000000003" customHeight="1" x14ac:dyDescent="0.25">
      <c r="A60" s="7"/>
      <c r="B60" s="10"/>
      <c r="C60" s="5"/>
      <c r="D60" s="11"/>
      <c r="E60" s="12"/>
      <c r="G60" s="26"/>
    </row>
    <row r="61" spans="1:7" s="2" customFormat="1" ht="33.950000000000003" customHeight="1" x14ac:dyDescent="0.25">
      <c r="A61" s="7"/>
      <c r="B61" s="10"/>
      <c r="C61" s="5"/>
      <c r="D61" s="11"/>
      <c r="E61" s="12"/>
      <c r="G61" s="26"/>
    </row>
    <row r="62" spans="1:7" s="2" customFormat="1" ht="33.950000000000003" customHeight="1" x14ac:dyDescent="0.25">
      <c r="A62" s="7"/>
      <c r="B62" s="10"/>
      <c r="C62" s="5"/>
      <c r="D62" s="5"/>
      <c r="E62" s="12"/>
      <c r="G62" s="26"/>
    </row>
    <row r="63" spans="1:7" s="2" customFormat="1" ht="33.950000000000003" customHeight="1" x14ac:dyDescent="0.25">
      <c r="A63" s="7"/>
      <c r="B63" s="28"/>
      <c r="C63" s="5"/>
      <c r="D63" s="11"/>
      <c r="E63" s="12"/>
      <c r="G63" s="26"/>
    </row>
    <row r="64" spans="1:7" s="2" customFormat="1" ht="33.950000000000003" customHeight="1" x14ac:dyDescent="0.25">
      <c r="A64" s="7"/>
      <c r="B64" s="10"/>
      <c r="C64" s="5"/>
      <c r="D64" s="5"/>
      <c r="E64" s="12"/>
      <c r="G64" s="26"/>
    </row>
    <row r="65" spans="1:7" s="2" customFormat="1" ht="33.950000000000003" customHeight="1" x14ac:dyDescent="0.25">
      <c r="A65" s="7"/>
      <c r="B65" s="10"/>
      <c r="C65" s="5"/>
      <c r="D65" s="5"/>
      <c r="E65" s="12"/>
      <c r="G65" s="26"/>
    </row>
    <row r="66" spans="1:7" s="2" customFormat="1" ht="33.950000000000003" customHeight="1" x14ac:dyDescent="0.25">
      <c r="A66" s="7"/>
      <c r="B66" s="10"/>
      <c r="C66" s="5"/>
      <c r="D66" s="11"/>
      <c r="E66" s="12"/>
      <c r="G66" s="26"/>
    </row>
    <row r="67" spans="1:7" s="2" customFormat="1" ht="33.950000000000003" customHeight="1" x14ac:dyDescent="0.25">
      <c r="A67" s="7"/>
      <c r="B67" s="10"/>
      <c r="C67" s="5"/>
      <c r="D67" s="11"/>
      <c r="E67" s="12"/>
      <c r="G67" s="26"/>
    </row>
    <row r="68" spans="1:7" s="20" customFormat="1" ht="33.950000000000003" customHeight="1" x14ac:dyDescent="0.25">
      <c r="A68" s="16"/>
      <c r="B68" s="17"/>
      <c r="C68" s="18"/>
      <c r="D68" s="18"/>
      <c r="E68" s="19"/>
      <c r="G68" s="27"/>
    </row>
    <row r="71" spans="1:7" ht="33.950000000000003" customHeight="1" x14ac:dyDescent="0.25">
      <c r="A71" s="8" t="s">
        <v>84</v>
      </c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3" type="noConversion"/>
  <conditionalFormatting sqref="A44:C46 D33 A43:D43 A7:D9 A11:D11 A52:C52 C12:D18 A39:A42 A47:D51 A53:D68 C19:C32 C39:D42 A12:A32">
    <cfRule type="expression" dxfId="52" priority="61">
      <formula>MOD(ROW(),2)=0</formula>
    </cfRule>
  </conditionalFormatting>
  <conditionalFormatting sqref="E7:E9 E11:E46 E48:E68">
    <cfRule type="expression" dxfId="51" priority="58">
      <formula>MOD(ROW(),2)=0</formula>
    </cfRule>
    <cfRule type="expression" dxfId="50" priority="59">
      <formula>MOD(ROW(),2)=1</formula>
    </cfRule>
  </conditionalFormatting>
  <conditionalFormatting sqref="E47">
    <cfRule type="expression" dxfId="49" priority="47">
      <formula>MOD(ROW(),2)=0</formula>
    </cfRule>
    <cfRule type="expression" dxfId="48" priority="48">
      <formula>MOD(ROW(),2)=1</formula>
    </cfRule>
  </conditionalFormatting>
  <conditionalFormatting sqref="C33 A33">
    <cfRule type="expression" dxfId="47" priority="43">
      <formula>MOD(ROW(),2)=0</formula>
    </cfRule>
  </conditionalFormatting>
  <conditionalFormatting sqref="A10:D10">
    <cfRule type="expression" dxfId="46" priority="42">
      <formula>MOD(ROW(),2)=0</formula>
    </cfRule>
  </conditionalFormatting>
  <conditionalFormatting sqref="E10">
    <cfRule type="expression" dxfId="45" priority="40">
      <formula>MOD(ROW(),2)=0</formula>
    </cfRule>
    <cfRule type="expression" dxfId="44" priority="41">
      <formula>MOD(ROW(),2)=1</formula>
    </cfRule>
  </conditionalFormatting>
  <conditionalFormatting sqref="D44:D46">
    <cfRule type="expression" dxfId="43" priority="39">
      <formula>MOD(ROW(),2)=0</formula>
    </cfRule>
  </conditionalFormatting>
  <conditionalFormatting sqref="D52">
    <cfRule type="expression" dxfId="42" priority="37">
      <formula>MOD(ROW(),2)=0</formula>
    </cfRule>
  </conditionalFormatting>
  <conditionalFormatting sqref="B19 B21:B22">
    <cfRule type="expression" dxfId="41" priority="36">
      <formula>MOD(ROW(),2)=0</formula>
    </cfRule>
  </conditionalFormatting>
  <conditionalFormatting sqref="D19:D22">
    <cfRule type="expression" dxfId="40" priority="35">
      <formula>MOD(ROW(),2)=0</formula>
    </cfRule>
  </conditionalFormatting>
  <conditionalFormatting sqref="D23:D26">
    <cfRule type="expression" dxfId="39" priority="33">
      <formula>MOD(ROW(),2)=0</formula>
    </cfRule>
  </conditionalFormatting>
  <conditionalFormatting sqref="B23:B26">
    <cfRule type="expression" dxfId="38" priority="34">
      <formula>MOD(ROW(),2)=0</formula>
    </cfRule>
  </conditionalFormatting>
  <conditionalFormatting sqref="D27">
    <cfRule type="expression" dxfId="37" priority="31">
      <formula>MOD(ROW(),2)=0</formula>
    </cfRule>
  </conditionalFormatting>
  <conditionalFormatting sqref="D28:D31">
    <cfRule type="expression" dxfId="36" priority="29">
      <formula>MOD(ROW(),2)=0</formula>
    </cfRule>
  </conditionalFormatting>
  <conditionalFormatting sqref="B27">
    <cfRule type="expression" dxfId="35" priority="32">
      <formula>MOD(ROW(),2)=0</formula>
    </cfRule>
  </conditionalFormatting>
  <conditionalFormatting sqref="D32">
    <cfRule type="expression" dxfId="34" priority="27">
      <formula>MOD(ROW(),2)=0</formula>
    </cfRule>
  </conditionalFormatting>
  <conditionalFormatting sqref="B28:B31">
    <cfRule type="expression" dxfId="33" priority="30">
      <formula>MOD(ROW(),2)=0</formula>
    </cfRule>
  </conditionalFormatting>
  <conditionalFormatting sqref="D35">
    <cfRule type="expression" dxfId="32" priority="23">
      <formula>MOD(ROW(),2)=0</formula>
    </cfRule>
  </conditionalFormatting>
  <conditionalFormatting sqref="C35">
    <cfRule type="expression" dxfId="31" priority="21">
      <formula>MOD(ROW(),2)=0</formula>
    </cfRule>
  </conditionalFormatting>
  <conditionalFormatting sqref="B32">
    <cfRule type="expression" dxfId="30" priority="28">
      <formula>MOD(ROW(),2)=0</formula>
    </cfRule>
  </conditionalFormatting>
  <conditionalFormatting sqref="D36">
    <cfRule type="expression" dxfId="29" priority="18">
      <formula>MOD(ROW(),2)=0</formula>
    </cfRule>
  </conditionalFormatting>
  <conditionalFormatting sqref="D37">
    <cfRule type="expression" dxfId="28" priority="15">
      <formula>MOD(ROW(),2)=0</formula>
    </cfRule>
  </conditionalFormatting>
  <conditionalFormatting sqref="A35">
    <cfRule type="expression" dxfId="27" priority="26">
      <formula>MOD(ROW(),2)=0</formula>
    </cfRule>
  </conditionalFormatting>
  <conditionalFormatting sqref="B40">
    <cfRule type="expression" dxfId="26" priority="10">
      <formula>MOD(ROW(),2)=0</formula>
    </cfRule>
  </conditionalFormatting>
  <conditionalFormatting sqref="B35">
    <cfRule type="expression" dxfId="25" priority="22">
      <formula>MOD(ROW(),2)=0</formula>
    </cfRule>
  </conditionalFormatting>
  <conditionalFormatting sqref="A36">
    <cfRule type="expression" dxfId="24" priority="20">
      <formula>MOD(ROW(),2)=0</formula>
    </cfRule>
  </conditionalFormatting>
  <conditionalFormatting sqref="C36:C37">
    <cfRule type="expression" dxfId="23" priority="19">
      <formula>MOD(ROW(),2)=0</formula>
    </cfRule>
  </conditionalFormatting>
  <conditionalFormatting sqref="A37">
    <cfRule type="expression" dxfId="22" priority="17">
      <formula>MOD(ROW(),2)=0</formula>
    </cfRule>
  </conditionalFormatting>
  <conditionalFormatting sqref="B37">
    <cfRule type="expression" dxfId="21" priority="16">
      <formula>MOD(ROW(),2)=0</formula>
    </cfRule>
  </conditionalFormatting>
  <conditionalFormatting sqref="B20">
    <cfRule type="expression" dxfId="20" priority="9">
      <formula>MOD(ROW(),2)=0</formula>
    </cfRule>
  </conditionalFormatting>
  <conditionalFormatting sqref="D38">
    <cfRule type="expression" dxfId="19" priority="1">
      <formula>MOD(ROW(),2)=0</formula>
    </cfRule>
  </conditionalFormatting>
  <conditionalFormatting sqref="A34">
    <cfRule type="expression" dxfId="18" priority="8">
      <formula>MOD(ROW(),2)=0</formula>
    </cfRule>
  </conditionalFormatting>
  <conditionalFormatting sqref="B34">
    <cfRule type="expression" dxfId="17" priority="7">
      <formula>MOD(ROW(),2)=0</formula>
    </cfRule>
  </conditionalFormatting>
  <conditionalFormatting sqref="C34">
    <cfRule type="expression" dxfId="16" priority="6">
      <formula>MOD(ROW(),2)=0</formula>
    </cfRule>
  </conditionalFormatting>
  <conditionalFormatting sqref="D34">
    <cfRule type="expression" dxfId="15" priority="5">
      <formula>MOD(ROW(),2)=0</formula>
    </cfRule>
  </conditionalFormatting>
  <conditionalFormatting sqref="A38">
    <cfRule type="expression" dxfId="14" priority="4">
      <formula>MOD(ROW(),2)=0</formula>
    </cfRule>
  </conditionalFormatting>
  <conditionalFormatting sqref="B38">
    <cfRule type="expression" dxfId="13" priority="3">
      <formula>MOD(ROW(),2)=0</formula>
    </cfRule>
  </conditionalFormatting>
  <conditionalFormatting sqref="C38">
    <cfRule type="expression" dxfId="12" priority="2">
      <formula>MOD(ROW(),2)=0</formula>
    </cfRule>
  </conditionalFormatting>
  <printOptions horizontalCentered="1"/>
  <pageMargins left="0.7" right="0.7" top="1" bottom="1" header="0.3" footer="0.3"/>
  <pageSetup paperSize="9" scale="56" fitToHeight="0" orientation="portrait" horizontalDpi="4294967293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TRAVANJ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Racunovodstvo</cp:lastModifiedBy>
  <cp:lastPrinted>2024-04-12T10:40:50Z</cp:lastPrinted>
  <dcterms:created xsi:type="dcterms:W3CDTF">2016-11-01T03:33:07Z</dcterms:created>
  <dcterms:modified xsi:type="dcterms:W3CDTF">2024-05-09T10:41:15Z</dcterms:modified>
</cp:coreProperties>
</file>