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7E10B125-400B-4561-BE8C-D6FD31B913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VANJ" sheetId="1" r:id="rId1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" l="1"/>
  <c r="E28" i="1"/>
  <c r="B45" i="1" a="1"/>
  <c r="B45" i="1" s="1"/>
  <c r="E44" i="1"/>
  <c r="E31" i="1"/>
  <c r="E39" i="1"/>
  <c r="E30" i="1"/>
  <c r="E27" i="1"/>
  <c r="E24" i="1"/>
  <c r="E25" i="1"/>
  <c r="E16" i="1"/>
  <c r="E14" i="1"/>
  <c r="E13" i="1"/>
  <c r="E11" i="1"/>
  <c r="E10" i="1"/>
  <c r="E9" i="1"/>
  <c r="E8" i="1"/>
  <c r="E7" i="1"/>
  <c r="E22" i="1"/>
  <c r="B22" i="1" a="1"/>
  <c r="B22" i="1" s="1"/>
  <c r="C22" i="1" a="1"/>
  <c r="C22" i="1" s="1"/>
  <c r="E20" i="1"/>
  <c r="B20" i="1" a="1"/>
  <c r="B20" i="1" s="1"/>
  <c r="C20" i="1" a="1"/>
  <c r="C20" i="1" s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<sst xmlns="http://schemas.openxmlformats.org/spreadsheetml/2006/main" count="120" uniqueCount="74">
  <si>
    <t>Iznos</t>
  </si>
  <si>
    <t>ZAGREB</t>
  </si>
  <si>
    <t>OSIJEK</t>
  </si>
  <si>
    <t>VELIKA GORICA</t>
  </si>
  <si>
    <t>ZAPOSLENICI</t>
  </si>
  <si>
    <t>DRŽAVNI PRORAČUN RH</t>
  </si>
  <si>
    <t>UKUPNO</t>
  </si>
  <si>
    <t>3234 KOMUNALNE USLUGE</t>
  </si>
  <si>
    <t>HRVATSKI TELEKOM D.D.</t>
  </si>
  <si>
    <t>3223 ENERGIJA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</si>
  <si>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</si>
  <si>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</si>
  <si>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</si>
  <si>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</si>
  <si>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</si>
  <si>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</si>
  <si>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DOPRINOS NA BRUTO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</si>
  <si>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</si>
  <si>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</si>
  <si>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</si>
  <si>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</si>
  <si>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</si>
  <si>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</si>
  <si>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</si>
  <si>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</si>
  <si>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</si>
  <si>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</si>
  <si>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</si>
  <si>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</si>
  <si>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3231 USLUGE TELEFONA,POŠTE I PRIJEVOZA</t>
  </si>
  <si>
    <t>TRGOVAČKI OBRT PAUN</t>
  </si>
  <si>
    <t>NOVA GRADIŠKA</t>
  </si>
  <si>
    <t>3239 OSTALE USLUGE</t>
  </si>
  <si>
    <t>MKM D.O.O.</t>
  </si>
  <si>
    <t>3222 MATERIJAL I SIROVINE</t>
  </si>
  <si>
    <t>HEP OPSKRBA D.O.O.</t>
  </si>
  <si>
    <t>GRAD NOVA GRADIŠKA</t>
  </si>
  <si>
    <t>HRT</t>
  </si>
  <si>
    <t>3233 USLUGE PROMIDŽBE I INFORMIRANJA</t>
  </si>
  <si>
    <t>RENIĆ D.O.O.</t>
  </si>
  <si>
    <t>LEPRINKA D.O.O.</t>
  </si>
  <si>
    <t>IČIĆI</t>
  </si>
  <si>
    <t>TRGOVAČKI OBRT ELECTRIC</t>
  </si>
  <si>
    <t xml:space="preserve">3212 PRIJEVOZ </t>
  </si>
  <si>
    <t>3295 NOVČANA NAKNADA POSLODAVCA ZBOG NEZAPOŠLJAVANJA OSOBA S INVALIDITETOM ZA 03/2024</t>
  </si>
  <si>
    <t>ALCA D.O.O.</t>
  </si>
  <si>
    <t xml:space="preserve">3225 SITNI INVENTAR I AUTOGUME </t>
  </si>
  <si>
    <t>KONICA MINOLTA D.O.O.</t>
  </si>
  <si>
    <t>3293 REPREZENTACIJA</t>
  </si>
  <si>
    <t>VODOVOD ZAPADNE SLAVONIJE</t>
  </si>
  <si>
    <t>HP-HRVATSKA POŠTA D.D.</t>
  </si>
  <si>
    <t>TERMOCENTAR D.O.O.</t>
  </si>
  <si>
    <t>FINA</t>
  </si>
  <si>
    <t>85821130368</t>
  </si>
  <si>
    <t>UHSR</t>
  </si>
  <si>
    <t>3213 STRUČNA USAVRŠAVANJA ZAPOSLENIKA</t>
  </si>
  <si>
    <t>ODLAGALIŠTE D.O.O.</t>
  </si>
  <si>
    <t>3294 ČLANARNE I NORME</t>
  </si>
  <si>
    <t>INA - INDUSTRIJA NAFTE D.D.</t>
  </si>
  <si>
    <t>Svibanj 2024.g.</t>
  </si>
  <si>
    <t>datum :17.06.2024.</t>
  </si>
  <si>
    <t>3111 BRUTO PLAĆE ZA REDOVAN RAD  ZA 04/2024</t>
  </si>
  <si>
    <t>PUŠIĆ D.O.O.</t>
  </si>
  <si>
    <t>UGOSTITELJ.TURIST.ŠKOLA</t>
  </si>
  <si>
    <t>HEP PLIN D.O.O.</t>
  </si>
  <si>
    <t>PEVEX D.D.</t>
  </si>
  <si>
    <t>3299 OSTALI NESPOMENUTI RASHODI POSLOVANJA</t>
  </si>
  <si>
    <t xml:space="preserve">3812 TEKUĆE DONACIJE U NARAVI </t>
  </si>
  <si>
    <t>4227 UREĐAJI,STROJEVI I OPREMA ZA OSTALE NAMJENE</t>
  </si>
  <si>
    <t>SESVETE</t>
  </si>
  <si>
    <t>TRGOVAČKI OBRT PAUN vl.Josip Ivanišević</t>
  </si>
  <si>
    <t>CVIJEĆARNA MIMOZA vl.Dubravka Piškulić</t>
  </si>
  <si>
    <t>KNJIŽARA I PAPIRNICA TREND,vl.Dragica Šifner</t>
  </si>
  <si>
    <t>ALFA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</si>
</sst>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sz val="9"/>
      <color rgb="FF0F566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</cellStyleXfs>
  <cellXfs count="45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33" fillId="0" borderId="0" xfId="51" applyFont="1" applyAlignment="1">
      <alignment horizontal="center" vertical="center" wrapText="1"/>
    </xf>
    <xf numFmtId="49" fontId="33" fillId="0" borderId="0" xfId="51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49" fontId="34" fillId="0" borderId="0" xfId="51" applyNumberFormat="1" applyFont="1" applyAlignment="1">
      <alignment horizontal="center" vertical="center" wrapText="1"/>
    </xf>
    <xf numFmtId="0" fontId="4" fillId="2" borderId="0" xfId="0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</cellXfs>
  <cellStyles count="52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5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58"/>
      <tableStyleElement type="headerRow" dxfId="57"/>
      <tableStyleElement type="totalRow" dxfId="56"/>
      <tableStyleElement type="firstColumn" dxfId="55"/>
      <tableStyleElement type="lastColumn" dxfId="54"/>
      <tableStyleElement type="firstRowStripe" dxfId="53"/>
      <tableStyleElement type="firstColumnStripe" dxfId="52"/>
    </tableStyle>
    <tableStyle name="SIJEČANJ -style" pivot="0" count="4" xr9:uid="{5D96F440-FD2E-4A70-95B2-3E58E32D06E2}">
      <tableStyleElement type="headerRow" dxfId="51"/>
      <tableStyleElement type="totalRow" dxfId="50"/>
      <tableStyleElement type="firstRowStripe" dxfId="49"/>
      <tableStyleElement type="secondRowStripe" dxfId="48"/>
    </tableStyle>
    <tableStyle name="VELJAČA-style" pivot="0" count="4" xr9:uid="{050F1186-F11D-4198-A3EA-9ADE0CB550AE}">
      <tableStyleElement type="headerRow" dxfId="47"/>
      <tableStyleElement type="totalRow" dxfId="46"/>
      <tableStyleElement type="firstRowStripe" dxfId="45"/>
      <tableStyleElement type="secondRowStripe" dxfId="4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62" dataDxfId="43" totalsRowDxfId="42">
  <autoFilter ref="A6:E62" xr:uid="{00000000-0009-0000-0100-000004000000}">
    <filterColumn colId="0" hiddenButton="1"/>
    <filterColumn colId="1" hiddenButton="1"/>
    <filterColumn colId="2" hiddenButton="1"/>
    <filterColumn colId="3">
      <filters blank="1">
        <filter val="3111 BRUTO PLAĆE ZA REDOVAN RAD  ZA 03/2024"/>
        <filter val="3113 PLAĆE ZA PREKOVREMENI RAD"/>
        <filter val="3114 PLAĆE ZA POSEBNE UVIJETE RADA"/>
        <filter val="3121 DOPRINOS NA BRUTO"/>
        <filter val="3121 OSTALI RASHODI ZA ZAPOSLENE"/>
        <filter val="3211 SLUŽBENA PUTOVANJA"/>
        <filter val="3212 PRIJEVOZ"/>
        <filter val="3213 STRUČNO USAVRŠAVANJE ZAPOSLENIKA"/>
        <filter val="3221 UREDSKI MATERIJAL I OSTALI MATERIJALNI RASHODI"/>
        <filter val="3223 ENERGIJA"/>
        <filter val="3231 USLUGE TELEFONA,POŠTE I PRIJEVOZA"/>
        <filter val="3233 USLUGE PROMIDŽBE I INFORMIRANJA"/>
        <filter val="3234 KOMUNALNE USLUGE"/>
        <filter val="3238 RAČUNALNE USLUGE"/>
        <filter val="3239 OSTALE USLUGE"/>
        <filter val="3295 NOVČANA NAKNADA POSLODAVCA ZBOG NEZAPOŠLJAVANJA OSOBA S INVALIDITETOM ZA 03/2024"/>
      </filters>
    </filterColumn>
    <filterColumn colId="4" hiddenButton="1"/>
  </autoFilter>
  <tableColumns count="5">
    <tableColumn id="7" xr3:uid="{00000000-0010-0000-0000-000007000000}" name="Naziv primatelja" dataDxfId="41" totalsRowDxfId="40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39" totalsRowDxfId="38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37" totalsRowDxfId="36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5" totalsRowDxfId="34"/>
    <tableColumn id="11" xr3:uid="{00000000-0010-0000-0000-00000B000000}" name="Iznos" totalsRowFunction="count" dataDxfId="33" totalsRowDxfId="3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65"/>
  <sheetViews>
    <sheetView showGridLines="0" tabSelected="1" topLeftCell="A50" zoomScaleNormal="100" workbookViewId="0">
      <selection activeCell="C41" sqref="C4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40" t="s">
        <v>24</v>
      </c>
      <c r="B1" s="40"/>
      <c r="C1" s="40"/>
      <c r="D1" s="40"/>
      <c r="E1" s="40"/>
      <c r="F1" s="3"/>
    </row>
    <row r="2" spans="1:7" ht="37.5" customHeight="1" thickTop="1" x14ac:dyDescent="0.25">
      <c r="A2" s="41" t="s">
        <v>25</v>
      </c>
      <c r="B2" s="41"/>
      <c r="C2" s="22" t="s">
        <v>22</v>
      </c>
      <c r="D2" s="43" t="s">
        <v>27</v>
      </c>
      <c r="E2" s="43"/>
      <c r="F2" s="4"/>
    </row>
    <row r="3" spans="1:7" ht="47.25" customHeight="1" x14ac:dyDescent="0.25">
      <c r="A3" s="42" t="s">
        <v>26</v>
      </c>
      <c r="B3" s="42"/>
      <c r="C3" s="23" t="s">
        <v>23</v>
      </c>
      <c r="D3" s="44" t="s">
        <v>28</v>
      </c>
      <c r="E3" s="44"/>
      <c r="F3" s="4"/>
    </row>
    <row r="4" spans="1:7" ht="44.1" customHeight="1" x14ac:dyDescent="0.25">
      <c r="A4" s="13" t="s">
        <v>59</v>
      </c>
      <c r="B4" s="9"/>
      <c r="C4" s="9"/>
      <c r="D4" s="9"/>
      <c r="E4" s="9"/>
    </row>
    <row r="5" spans="1:7" ht="44.1" customHeight="1" x14ac:dyDescent="0.25">
      <c r="A5" s="39" t="s">
        <v>18</v>
      </c>
      <c r="B5" s="39"/>
      <c r="C5" s="39"/>
      <c r="D5" s="39"/>
      <c r="E5" s="39"/>
    </row>
    <row r="6" spans="1:7" s="2" customFormat="1" ht="33.950000000000003" customHeight="1" x14ac:dyDescent="0.25">
      <c r="A6" s="6" t="s">
        <v>10</v>
      </c>
      <c r="B6" s="6" t="s">
        <v>11</v>
      </c>
      <c r="C6" s="6" t="s">
        <v>12</v>
      </c>
      <c r="D6" s="6" t="s">
        <v>13</v>
      </c>
      <c r="E6" s="6" t="s">
        <v>0</v>
      </c>
      <c r="G6" s="26"/>
    </row>
    <row r="7" spans="1:7" s="2" customFormat="1" ht="33.75" customHeight="1" x14ac:dyDescent="0.25">
      <c r="A7" s="7" t="s">
        <v>4</v>
      </c>
      <c r="B7" s="10"/>
      <c r="C7" s="5"/>
      <c r="D7" s="11" t="s">
        <v>61</v>
      </c>
      <c r="E7" s="12">
        <f>105346.16+2100</f>
        <v>107446.16</v>
      </c>
      <c r="G7" s="26"/>
    </row>
    <row r="8" spans="1:7" s="2" customFormat="1" ht="33.75" customHeight="1" x14ac:dyDescent="0.25">
      <c r="A8" s="7" t="s">
        <v>4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14</v>
      </c>
      <c r="E8" s="12">
        <f>1412.86+131.08</f>
        <v>1543.9399999999998</v>
      </c>
      <c r="G8" s="26"/>
    </row>
    <row r="9" spans="1:7" s="2" customFormat="1" ht="33.75" customHeight="1" x14ac:dyDescent="0.25">
      <c r="A9" s="7" t="s">
        <v>4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15</v>
      </c>
      <c r="E9" s="12">
        <f>328.96</f>
        <v>328.96</v>
      </c>
      <c r="G9" s="26"/>
    </row>
    <row r="10" spans="1:7" s="2" customFormat="1" ht="33.75" customHeight="1" x14ac:dyDescent="0.25">
      <c r="A10" s="7" t="s">
        <v>4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43</v>
      </c>
      <c r="E10" s="12">
        <f>3734.47</f>
        <v>3734.47</v>
      </c>
      <c r="G10" s="26"/>
    </row>
    <row r="11" spans="1:7" s="2" customFormat="1" ht="33.75" customHeight="1" x14ac:dyDescent="0.25">
      <c r="A11" s="7" t="s">
        <v>4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16</v>
      </c>
      <c r="E11" s="12">
        <f>17371.46+346.52</f>
        <v>17717.98</v>
      </c>
      <c r="G11" s="26"/>
    </row>
    <row r="12" spans="1:7" s="2" customFormat="1" ht="72" customHeight="1" x14ac:dyDescent="0.25">
      <c r="A12" s="7" t="s">
        <v>5</v>
      </c>
      <c r="B12" s="24">
        <v>18683136487</v>
      </c>
      <c r="C12" s="5" t="s">
        <v>1</v>
      </c>
      <c r="D12" s="11" t="s">
        <v>44</v>
      </c>
      <c r="E12" s="12">
        <v>336</v>
      </c>
      <c r="G12" s="26"/>
    </row>
    <row r="13" spans="1:7" s="2" customFormat="1" ht="40.5" customHeight="1" x14ac:dyDescent="0.25">
      <c r="A13" s="7" t="s">
        <v>4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17</v>
      </c>
      <c r="E13" s="12">
        <f>53.09+220.72</f>
        <v>273.81</v>
      </c>
      <c r="G13" s="26"/>
    </row>
    <row r="14" spans="1:7" s="31" customFormat="1" ht="40.5" customHeight="1" x14ac:dyDescent="0.25">
      <c r="A14" s="34" t="s">
        <v>4</v>
      </c>
      <c r="B14" s="35"/>
      <c r="C14" s="36"/>
      <c r="D14" s="37" t="s">
        <v>20</v>
      </c>
      <c r="E14" s="38">
        <f>150+259.81+5.4</f>
        <v>415.21</v>
      </c>
      <c r="G14" s="33"/>
    </row>
    <row r="15" spans="1:7" s="31" customFormat="1" ht="40.5" customHeight="1" x14ac:dyDescent="0.25">
      <c r="A15" s="7" t="s">
        <v>62</v>
      </c>
      <c r="B15" s="10">
        <v>91734446290</v>
      </c>
      <c r="C15" s="5" t="s">
        <v>1</v>
      </c>
      <c r="D15" s="11" t="s">
        <v>21</v>
      </c>
      <c r="E15" s="12">
        <v>24</v>
      </c>
      <c r="G15" s="33"/>
    </row>
    <row r="16" spans="1:7" s="2" customFormat="1" ht="40.5" customHeight="1" x14ac:dyDescent="0.25">
      <c r="A16" s="14" t="s">
        <v>70</v>
      </c>
      <c r="B16" s="10"/>
      <c r="C16" s="5"/>
      <c r="D16" s="11" t="s">
        <v>21</v>
      </c>
      <c r="E16" s="12">
        <f>441.03</f>
        <v>441.03</v>
      </c>
      <c r="G16" s="26"/>
    </row>
    <row r="17" spans="1:7" s="2" customFormat="1" ht="40.5" customHeight="1" x14ac:dyDescent="0.25">
      <c r="A17" s="7" t="s">
        <v>8</v>
      </c>
      <c r="B17" s="10">
        <v>81793146560</v>
      </c>
      <c r="C17" s="5" t="s">
        <v>1</v>
      </c>
      <c r="D17" s="11" t="s">
        <v>29</v>
      </c>
      <c r="E17" s="12">
        <v>68.14</v>
      </c>
      <c r="G17" s="26"/>
    </row>
    <row r="18" spans="1:7" s="2" customFormat="1" ht="40.5" customHeight="1" x14ac:dyDescent="0.25">
      <c r="A18" s="7" t="s">
        <v>40</v>
      </c>
      <c r="B18" s="10">
        <v>27332507825</v>
      </c>
      <c r="C18" s="5" t="s">
        <v>41</v>
      </c>
      <c r="D18" s="5" t="s">
        <v>19</v>
      </c>
      <c r="E18" s="12">
        <v>50</v>
      </c>
      <c r="G18" s="26"/>
    </row>
    <row r="19" spans="1:7" s="2" customFormat="1" ht="40.5" customHeight="1" x14ac:dyDescent="0.25">
      <c r="A19" s="7" t="s">
        <v>45</v>
      </c>
      <c r="B19" s="10">
        <v>58353015102</v>
      </c>
      <c r="C19" s="5" t="s">
        <v>1</v>
      </c>
      <c r="D19" s="11" t="s">
        <v>21</v>
      </c>
      <c r="E19" s="12">
        <v>22.38</v>
      </c>
      <c r="G19" s="26"/>
    </row>
    <row r="20" spans="1:7" s="2" customFormat="1" ht="40.5" hidden="1" customHeight="1" x14ac:dyDescent="0.25">
      <c r="A20" s="7" t="s">
        <v>42</v>
      </c>
      <c r="B20" s="10" t="str" cm="1">
        <f t="array" ref="B20">IFERROR(INDEX(#REF!,SMALL(IF(#REF!=rngInvoice,ROW(#REF!)-ROW(#REF!)), ROW(16:16)), MATCH($B$6,#REF!, 0)),"")</f>
        <v/>
      </c>
      <c r="C20" s="5" t="str" cm="1">
        <f t="array" ref="C20">IFERROR(INDEX(#REF!,SMALL(IF(#REF!=rngInvoice,ROW(#REF!)-ROW(#REF!)), ROW(16:16)), MATCH($C$6,#REF!, 0)),"")</f>
        <v/>
      </c>
      <c r="D20" s="5" t="s">
        <v>34</v>
      </c>
      <c r="E20" s="12">
        <f>31.2+101.98</f>
        <v>133.18</v>
      </c>
      <c r="G20" s="26"/>
    </row>
    <row r="21" spans="1:7" s="2" customFormat="1" ht="40.5" customHeight="1" x14ac:dyDescent="0.25">
      <c r="A21" s="7" t="s">
        <v>37</v>
      </c>
      <c r="B21" s="15">
        <v>68419124305</v>
      </c>
      <c r="C21" s="5" t="s">
        <v>1</v>
      </c>
      <c r="D21" s="11" t="s">
        <v>38</v>
      </c>
      <c r="E21" s="12">
        <v>10.62</v>
      </c>
      <c r="G21" s="26"/>
    </row>
    <row r="22" spans="1:7" s="2" customFormat="1" ht="40.5" hidden="1" customHeight="1" x14ac:dyDescent="0.25">
      <c r="A22" s="7" t="s">
        <v>30</v>
      </c>
      <c r="B22" s="10" t="str" cm="1">
        <f t="array" ref="B22">IFERROR(INDEX(#REF!,SMALL(IF(#REF!=rngInvoice,ROW(#REF!)-ROW(#REF!)), ROW(#REF!)), MATCH($B$6,#REF!, 0)),"")</f>
        <v/>
      </c>
      <c r="C22" s="5" t="str" cm="1">
        <f t="array" ref="C22">IFERROR(INDEX(#REF!,SMALL(IF(#REF!=rngInvoice,ROW(#REF!)-ROW(#REF!)), ROW(#REF!)), MATCH($C$6,#REF!, 0)),"")</f>
        <v/>
      </c>
      <c r="D22" s="5" t="s">
        <v>34</v>
      </c>
      <c r="E22" s="12">
        <f>229.84+82.82+97.4+71.68+17.76+21.39</f>
        <v>520.89</v>
      </c>
      <c r="G22" s="26"/>
    </row>
    <row r="23" spans="1:7" s="2" customFormat="1" ht="40.5" customHeight="1" x14ac:dyDescent="0.25">
      <c r="A23" s="7" t="s">
        <v>47</v>
      </c>
      <c r="B23" s="10">
        <v>31697259786</v>
      </c>
      <c r="C23" s="5" t="s">
        <v>1</v>
      </c>
      <c r="D23" s="11" t="s">
        <v>32</v>
      </c>
      <c r="E23" s="12">
        <v>42.11</v>
      </c>
      <c r="G23" s="26"/>
    </row>
    <row r="24" spans="1:7" s="2" customFormat="1" ht="40.5" customHeight="1" x14ac:dyDescent="0.25">
      <c r="A24" s="14" t="s">
        <v>70</v>
      </c>
      <c r="B24" s="10"/>
      <c r="C24" s="5"/>
      <c r="D24" s="11" t="s">
        <v>34</v>
      </c>
      <c r="E24" s="12">
        <f>39.77+243.82+73.82+32.56+21.19+16.18+205.62+6.98</f>
        <v>639.94000000000005</v>
      </c>
      <c r="G24" s="26"/>
    </row>
    <row r="25" spans="1:7" s="2" customFormat="1" ht="40.5" customHeight="1" x14ac:dyDescent="0.25">
      <c r="A25" s="14" t="s">
        <v>70</v>
      </c>
      <c r="B25" s="21"/>
      <c r="C25" s="5"/>
      <c r="D25" s="11" t="s">
        <v>48</v>
      </c>
      <c r="E25" s="12">
        <f>34.1</f>
        <v>34.1</v>
      </c>
      <c r="G25" s="26"/>
    </row>
    <row r="26" spans="1:7" s="2" customFormat="1" ht="40.5" customHeight="1" x14ac:dyDescent="0.25">
      <c r="A26" s="7" t="s">
        <v>36</v>
      </c>
      <c r="B26" s="10">
        <v>8658615403</v>
      </c>
      <c r="C26" s="5" t="s">
        <v>31</v>
      </c>
      <c r="D26" s="11" t="s">
        <v>7</v>
      </c>
      <c r="E26" s="12">
        <v>930.54</v>
      </c>
      <c r="G26" s="26"/>
    </row>
    <row r="27" spans="1:7" s="2" customFormat="1" ht="40.5" customHeight="1" x14ac:dyDescent="0.25">
      <c r="A27" s="7" t="s">
        <v>33</v>
      </c>
      <c r="B27" s="10">
        <v>43616114716</v>
      </c>
      <c r="C27" s="5" t="s">
        <v>31</v>
      </c>
      <c r="D27" s="5" t="s">
        <v>34</v>
      </c>
      <c r="E27" s="12">
        <f>162.26</f>
        <v>162.26</v>
      </c>
      <c r="G27" s="26"/>
    </row>
    <row r="28" spans="1:7" s="2" customFormat="1" ht="40.5" customHeight="1" x14ac:dyDescent="0.25">
      <c r="A28" s="7" t="s">
        <v>65</v>
      </c>
      <c r="B28" s="10">
        <v>73660371074</v>
      </c>
      <c r="C28" s="5" t="s">
        <v>69</v>
      </c>
      <c r="D28" s="5" t="s">
        <v>46</v>
      </c>
      <c r="E28" s="12">
        <f>23.83+35.17</f>
        <v>59</v>
      </c>
      <c r="G28" s="26"/>
    </row>
    <row r="29" spans="1:7" s="2" customFormat="1" ht="40.5" customHeight="1" x14ac:dyDescent="0.25">
      <c r="A29" s="7" t="s">
        <v>65</v>
      </c>
      <c r="B29" s="15">
        <v>73660371074</v>
      </c>
      <c r="C29" s="5" t="s">
        <v>69</v>
      </c>
      <c r="D29" s="11" t="s">
        <v>21</v>
      </c>
      <c r="E29" s="12">
        <v>17</v>
      </c>
      <c r="G29" s="26"/>
    </row>
    <row r="30" spans="1:7" s="2" customFormat="1" ht="40.5" customHeight="1" x14ac:dyDescent="0.25">
      <c r="A30" s="7" t="s">
        <v>49</v>
      </c>
      <c r="B30" s="10">
        <v>71642681806</v>
      </c>
      <c r="C30" s="5" t="s">
        <v>31</v>
      </c>
      <c r="D30" s="11" t="s">
        <v>7</v>
      </c>
      <c r="E30" s="12">
        <f>315.37</f>
        <v>315.37</v>
      </c>
      <c r="G30" s="26"/>
    </row>
    <row r="31" spans="1:7" s="2" customFormat="1" ht="40.5" customHeight="1" x14ac:dyDescent="0.25">
      <c r="A31" s="7" t="s">
        <v>50</v>
      </c>
      <c r="B31" s="15">
        <v>87311810356</v>
      </c>
      <c r="C31" s="5" t="s">
        <v>3</v>
      </c>
      <c r="D31" s="11" t="s">
        <v>29</v>
      </c>
      <c r="E31" s="12">
        <f>25.68+7.57</f>
        <v>33.25</v>
      </c>
      <c r="G31" s="26"/>
    </row>
    <row r="32" spans="1:7" s="2" customFormat="1" ht="40.5" customHeight="1" x14ac:dyDescent="0.25">
      <c r="A32" s="7" t="s">
        <v>51</v>
      </c>
      <c r="B32" s="10">
        <v>25161616283</v>
      </c>
      <c r="C32" s="5" t="s">
        <v>31</v>
      </c>
      <c r="D32" s="5" t="s">
        <v>34</v>
      </c>
      <c r="E32" s="12">
        <v>18</v>
      </c>
      <c r="G32" s="26"/>
    </row>
    <row r="33" spans="1:7" s="2" customFormat="1" ht="40.5" customHeight="1" x14ac:dyDescent="0.25">
      <c r="A33" s="29" t="s">
        <v>52</v>
      </c>
      <c r="B33" s="30" t="s">
        <v>53</v>
      </c>
      <c r="C33" s="29" t="s">
        <v>1</v>
      </c>
      <c r="D33" s="11" t="s">
        <v>19</v>
      </c>
      <c r="E33" s="12">
        <v>1.66</v>
      </c>
      <c r="G33" s="26"/>
    </row>
    <row r="34" spans="1:7" s="2" customFormat="1" ht="40.5" customHeight="1" x14ac:dyDescent="0.25">
      <c r="A34" s="14" t="s">
        <v>72</v>
      </c>
      <c r="B34" s="32"/>
      <c r="C34" s="5" t="s">
        <v>31</v>
      </c>
      <c r="D34" s="11" t="s">
        <v>21</v>
      </c>
      <c r="E34" s="12">
        <v>256.2</v>
      </c>
      <c r="G34" s="26"/>
    </row>
    <row r="35" spans="1:7" s="2" customFormat="1" ht="36.75" customHeight="1" x14ac:dyDescent="0.25">
      <c r="A35" s="7" t="s">
        <v>54</v>
      </c>
      <c r="B35" s="10">
        <v>75780877581</v>
      </c>
      <c r="C35" s="5" t="s">
        <v>1</v>
      </c>
      <c r="D35" s="11" t="s">
        <v>57</v>
      </c>
      <c r="E35" s="12">
        <v>35</v>
      </c>
      <c r="G35" s="26"/>
    </row>
    <row r="36" spans="1:7" s="2" customFormat="1" ht="33.75" customHeight="1" x14ac:dyDescent="0.25">
      <c r="A36" s="7" t="s">
        <v>39</v>
      </c>
      <c r="B36" s="10">
        <v>96591335948</v>
      </c>
      <c r="C36" s="5" t="s">
        <v>31</v>
      </c>
      <c r="D36" s="11" t="s">
        <v>21</v>
      </c>
      <c r="E36" s="12">
        <v>48.75</v>
      </c>
      <c r="G36" s="26"/>
    </row>
    <row r="37" spans="1:7" s="2" customFormat="1" ht="33.75" customHeight="1" x14ac:dyDescent="0.25">
      <c r="A37" s="7" t="s">
        <v>35</v>
      </c>
      <c r="B37" s="10">
        <v>63073332379</v>
      </c>
      <c r="C37" s="5" t="s">
        <v>1</v>
      </c>
      <c r="D37" s="11" t="s">
        <v>9</v>
      </c>
      <c r="E37" s="12">
        <v>1245.0899999999999</v>
      </c>
      <c r="G37" s="26"/>
    </row>
    <row r="38" spans="1:7" s="2" customFormat="1" ht="48.75" customHeight="1" x14ac:dyDescent="0.25">
      <c r="A38" s="7" t="s">
        <v>56</v>
      </c>
      <c r="B38" s="10">
        <v>97575612726</v>
      </c>
      <c r="C38" s="5" t="s">
        <v>31</v>
      </c>
      <c r="D38" s="11" t="s">
        <v>7</v>
      </c>
      <c r="E38" s="12">
        <v>74.510000000000005</v>
      </c>
      <c r="G38" s="26"/>
    </row>
    <row r="39" spans="1:7" s="2" customFormat="1" ht="51.75" customHeight="1" x14ac:dyDescent="0.25">
      <c r="A39" s="7" t="s">
        <v>64</v>
      </c>
      <c r="B39" s="10">
        <v>41317489366</v>
      </c>
      <c r="C39" s="5" t="s">
        <v>2</v>
      </c>
      <c r="D39" s="11" t="s">
        <v>9</v>
      </c>
      <c r="E39" s="12">
        <f>40.98+844.76</f>
        <v>885.74</v>
      </c>
      <c r="G39" s="26"/>
    </row>
    <row r="40" spans="1:7" s="2" customFormat="1" ht="33.950000000000003" customHeight="1" x14ac:dyDescent="0.25">
      <c r="A40" s="7" t="s">
        <v>63</v>
      </c>
      <c r="B40" s="10">
        <v>67104212471</v>
      </c>
      <c r="C40" s="5" t="s">
        <v>2</v>
      </c>
      <c r="D40" s="11" t="s">
        <v>55</v>
      </c>
      <c r="E40" s="12">
        <v>50</v>
      </c>
      <c r="G40" s="26"/>
    </row>
    <row r="41" spans="1:7" s="2" customFormat="1" ht="33.950000000000003" customHeight="1" x14ac:dyDescent="0.25">
      <c r="A41" s="14" t="s">
        <v>73</v>
      </c>
      <c r="B41" s="10">
        <v>7189160632</v>
      </c>
      <c r="C41" s="5" t="s">
        <v>1</v>
      </c>
      <c r="D41" s="11" t="s">
        <v>21</v>
      </c>
      <c r="E41" s="12">
        <v>11.7</v>
      </c>
      <c r="G41" s="26"/>
    </row>
    <row r="42" spans="1:7" s="2" customFormat="1" ht="33.950000000000003" customHeight="1" x14ac:dyDescent="0.25">
      <c r="A42" s="14" t="s">
        <v>33</v>
      </c>
      <c r="B42" s="10">
        <v>43616114716</v>
      </c>
      <c r="C42" s="5" t="s">
        <v>31</v>
      </c>
      <c r="D42" s="11" t="s">
        <v>68</v>
      </c>
      <c r="E42" s="12">
        <v>311.89999999999998</v>
      </c>
      <c r="G42" s="26"/>
    </row>
    <row r="43" spans="1:7" s="2" customFormat="1" ht="33.950000000000003" customHeight="1" x14ac:dyDescent="0.25">
      <c r="A43" s="14" t="s">
        <v>71</v>
      </c>
      <c r="B43" s="10"/>
      <c r="C43" s="5"/>
      <c r="D43" s="11" t="s">
        <v>66</v>
      </c>
      <c r="E43" s="12">
        <v>40</v>
      </c>
      <c r="G43" s="26"/>
    </row>
    <row r="44" spans="1:7" s="2" customFormat="1" ht="33.950000000000003" customHeight="1" x14ac:dyDescent="0.25">
      <c r="A44" s="7" t="s">
        <v>58</v>
      </c>
      <c r="B44" s="10">
        <v>27759560625</v>
      </c>
      <c r="C44" s="5" t="s">
        <v>1</v>
      </c>
      <c r="D44" s="11" t="s">
        <v>9</v>
      </c>
      <c r="E44" s="12">
        <f>16.8+22.18</f>
        <v>38.980000000000004</v>
      </c>
      <c r="G44" s="26"/>
    </row>
    <row r="45" spans="1:7" s="2" customFormat="1" ht="33.950000000000003" customHeight="1" x14ac:dyDescent="0.25">
      <c r="A45" s="14" t="s">
        <v>70</v>
      </c>
      <c r="B45" s="10" t="str" cm="1">
        <f t="array" ref="B45">IFERROR(INDEX(#REF!,SMALL(IF(#REF!=rngInvoice,ROW(#REF!)-ROW(#REF!)), ROW(39:39)), MATCH($B$6,#REF!, 0)),"")</f>
        <v/>
      </c>
      <c r="C45" s="5"/>
      <c r="D45" s="5" t="s">
        <v>67</v>
      </c>
      <c r="E45" s="12">
        <v>452.89</v>
      </c>
      <c r="G45" s="26"/>
    </row>
    <row r="46" spans="1:7" s="2" customFormat="1" ht="62.25" customHeight="1" x14ac:dyDescent="0.25">
      <c r="A46" s="7" t="s">
        <v>6</v>
      </c>
      <c r="B46" s="10"/>
      <c r="C46" s="5"/>
      <c r="D46" s="11"/>
      <c r="E46" s="12">
        <f>SUBTOTAL(9,E7:E45)</f>
        <v>138116.69000000006</v>
      </c>
      <c r="G46" s="26"/>
    </row>
    <row r="47" spans="1:7" s="2" customFormat="1" ht="79.5" customHeight="1" x14ac:dyDescent="0.25">
      <c r="A47" s="7"/>
      <c r="B47" s="10"/>
      <c r="C47" s="5"/>
      <c r="D47" s="11"/>
      <c r="E47" s="12"/>
      <c r="G47" s="26"/>
    </row>
    <row r="48" spans="1:7" s="2" customFormat="1" ht="33.950000000000003" customHeight="1" x14ac:dyDescent="0.25">
      <c r="A48" s="7"/>
      <c r="B48" s="10"/>
      <c r="C48" s="5"/>
      <c r="D48" s="11"/>
      <c r="E48" s="12"/>
      <c r="G48" s="26"/>
    </row>
    <row r="49" spans="1:7" s="2" customFormat="1" ht="33.950000000000003" customHeight="1" x14ac:dyDescent="0.25">
      <c r="A49" s="7"/>
      <c r="B49" s="10"/>
      <c r="C49" s="5"/>
      <c r="D49" s="5"/>
      <c r="E49" s="12"/>
      <c r="G49" s="26"/>
    </row>
    <row r="50" spans="1:7" s="2" customFormat="1" ht="33.950000000000003" customHeight="1" x14ac:dyDescent="0.25">
      <c r="A50" s="7"/>
      <c r="B50" s="10"/>
      <c r="C50" s="5"/>
      <c r="D50" s="11"/>
      <c r="E50" s="12"/>
      <c r="G50" s="26"/>
    </row>
    <row r="51" spans="1:7" s="2" customFormat="1" ht="33.950000000000003" customHeight="1" x14ac:dyDescent="0.25">
      <c r="A51" s="7"/>
      <c r="B51" s="10"/>
      <c r="C51" s="5"/>
      <c r="D51" s="5"/>
      <c r="E51" s="12"/>
      <c r="G51" s="26"/>
    </row>
    <row r="52" spans="1:7" s="2" customFormat="1" ht="33.950000000000003" customHeight="1" x14ac:dyDescent="0.25">
      <c r="A52" s="7"/>
      <c r="B52" s="10"/>
      <c r="C52" s="5"/>
      <c r="D52" s="11"/>
      <c r="E52" s="12"/>
      <c r="G52" s="26"/>
    </row>
    <row r="53" spans="1:7" s="2" customFormat="1" ht="33.950000000000003" customHeight="1" x14ac:dyDescent="0.25">
      <c r="A53" s="7"/>
      <c r="B53" s="10"/>
      <c r="C53" s="5"/>
      <c r="D53" s="11"/>
      <c r="E53" s="12"/>
      <c r="G53" s="26"/>
    </row>
    <row r="54" spans="1:7" s="2" customFormat="1" ht="33.950000000000003" customHeight="1" x14ac:dyDescent="0.25">
      <c r="A54" s="7"/>
      <c r="B54" s="10"/>
      <c r="C54" s="5"/>
      <c r="D54" s="11"/>
      <c r="E54" s="12"/>
      <c r="G54" s="26"/>
    </row>
    <row r="55" spans="1:7" s="2" customFormat="1" ht="33.950000000000003" customHeight="1" x14ac:dyDescent="0.25">
      <c r="A55" s="7"/>
      <c r="B55" s="10"/>
      <c r="C55" s="5"/>
      <c r="D55" s="11"/>
      <c r="E55" s="12"/>
      <c r="G55" s="26"/>
    </row>
    <row r="56" spans="1:7" s="2" customFormat="1" ht="33.950000000000003" customHeight="1" x14ac:dyDescent="0.25">
      <c r="A56" s="7"/>
      <c r="B56" s="10"/>
      <c r="C56" s="5"/>
      <c r="D56" s="5"/>
      <c r="E56" s="12"/>
      <c r="G56" s="26"/>
    </row>
    <row r="57" spans="1:7" s="2" customFormat="1" ht="33.950000000000003" customHeight="1" x14ac:dyDescent="0.25">
      <c r="A57" s="7"/>
      <c r="B57" s="28"/>
      <c r="C57" s="5"/>
      <c r="D57" s="11"/>
      <c r="E57" s="12"/>
      <c r="G57" s="26"/>
    </row>
    <row r="58" spans="1:7" s="2" customFormat="1" ht="33.950000000000003" customHeight="1" x14ac:dyDescent="0.25">
      <c r="A58" s="7"/>
      <c r="B58" s="10"/>
      <c r="C58" s="5"/>
      <c r="D58" s="5"/>
      <c r="E58" s="12"/>
      <c r="G58" s="26"/>
    </row>
    <row r="59" spans="1:7" s="2" customFormat="1" ht="33.950000000000003" customHeight="1" x14ac:dyDescent="0.25">
      <c r="A59" s="7"/>
      <c r="B59" s="10"/>
      <c r="C59" s="5"/>
      <c r="D59" s="5"/>
      <c r="E59" s="12"/>
      <c r="G59" s="26"/>
    </row>
    <row r="60" spans="1:7" s="2" customFormat="1" ht="33.950000000000003" customHeight="1" x14ac:dyDescent="0.25">
      <c r="A60" s="7"/>
      <c r="B60" s="10"/>
      <c r="C60" s="5"/>
      <c r="D60" s="11"/>
      <c r="E60" s="12"/>
      <c r="G60" s="26"/>
    </row>
    <row r="61" spans="1:7" s="2" customFormat="1" ht="33.950000000000003" customHeight="1" x14ac:dyDescent="0.25">
      <c r="A61" s="7"/>
      <c r="B61" s="10"/>
      <c r="C61" s="5"/>
      <c r="D61" s="11"/>
      <c r="E61" s="12"/>
      <c r="G61" s="26"/>
    </row>
    <row r="62" spans="1:7" s="20" customFormat="1" ht="33.950000000000003" customHeight="1" x14ac:dyDescent="0.25">
      <c r="A62" s="16"/>
      <c r="B62" s="17"/>
      <c r="C62" s="18"/>
      <c r="D62" s="18"/>
      <c r="E62" s="19"/>
      <c r="G62" s="27"/>
    </row>
    <row r="65" spans="1:1" ht="33.950000000000003" customHeight="1" x14ac:dyDescent="0.25">
      <c r="A65" s="8" t="s">
        <v>60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D25 A7:D9 A11:D11 A46:C46 A31:A34 A47:D62 C31:D34 C12:D16 A35:D45 D21:D23 B21:B23 C17:C24 A12:A24">
    <cfRule type="expression" dxfId="2" priority="62">
      <formula>MOD(ROW(),2)=0</formula>
    </cfRule>
  </conditionalFormatting>
  <conditionalFormatting sqref="E7:E9 E39:E62 E11:E37">
    <cfRule type="expression" dxfId="31" priority="59">
      <formula>MOD(ROW(),2)=0</formula>
    </cfRule>
    <cfRule type="expression" dxfId="30" priority="60">
      <formula>MOD(ROW(),2)=1</formula>
    </cfRule>
  </conditionalFormatting>
  <conditionalFormatting sqref="E38">
    <cfRule type="expression" dxfId="29" priority="48">
      <formula>MOD(ROW(),2)=0</formula>
    </cfRule>
    <cfRule type="expression" dxfId="28" priority="49">
      <formula>MOD(ROW(),2)=1</formula>
    </cfRule>
  </conditionalFormatting>
  <conditionalFormatting sqref="C25">
    <cfRule type="expression" dxfId="27" priority="44">
      <formula>MOD(ROW(),2)=0</formula>
    </cfRule>
  </conditionalFormatting>
  <conditionalFormatting sqref="A10:D10">
    <cfRule type="expression" dxfId="26" priority="43">
      <formula>MOD(ROW(),2)=0</formula>
    </cfRule>
  </conditionalFormatting>
  <conditionalFormatting sqref="E10">
    <cfRule type="expression" dxfId="25" priority="41">
      <formula>MOD(ROW(),2)=0</formula>
    </cfRule>
    <cfRule type="expression" dxfId="24" priority="42">
      <formula>MOD(ROW(),2)=1</formula>
    </cfRule>
  </conditionalFormatting>
  <conditionalFormatting sqref="D46">
    <cfRule type="expression" dxfId="23" priority="38">
      <formula>MOD(ROW(),2)=0</formula>
    </cfRule>
  </conditionalFormatting>
  <conditionalFormatting sqref="B17 B19:B20">
    <cfRule type="expression" dxfId="22" priority="37">
      <formula>MOD(ROW(),2)=0</formula>
    </cfRule>
  </conditionalFormatting>
  <conditionalFormatting sqref="D17:D20">
    <cfRule type="expression" dxfId="21" priority="36">
      <formula>MOD(ROW(),2)=0</formula>
    </cfRule>
  </conditionalFormatting>
  <conditionalFormatting sqref="D24">
    <cfRule type="expression" dxfId="20" priority="28">
      <formula>MOD(ROW(),2)=0</formula>
    </cfRule>
  </conditionalFormatting>
  <conditionalFormatting sqref="D27:D28">
    <cfRule type="expression" dxfId="19" priority="24">
      <formula>MOD(ROW(),2)=0</formula>
    </cfRule>
  </conditionalFormatting>
  <conditionalFormatting sqref="C27:C28">
    <cfRule type="expression" dxfId="18" priority="22">
      <formula>MOD(ROW(),2)=0</formula>
    </cfRule>
  </conditionalFormatting>
  <conditionalFormatting sqref="B24">
    <cfRule type="expression" dxfId="17" priority="29">
      <formula>MOD(ROW(),2)=0</formula>
    </cfRule>
  </conditionalFormatting>
  <conditionalFormatting sqref="D29">
    <cfRule type="expression" dxfId="16" priority="19">
      <formula>MOD(ROW(),2)=0</formula>
    </cfRule>
  </conditionalFormatting>
  <conditionalFormatting sqref="D30">
    <cfRule type="expression" dxfId="15" priority="16">
      <formula>MOD(ROW(),2)=0</formula>
    </cfRule>
  </conditionalFormatting>
  <conditionalFormatting sqref="A27:A28">
    <cfRule type="expression" dxfId="14" priority="27">
      <formula>MOD(ROW(),2)=0</formula>
    </cfRule>
  </conditionalFormatting>
  <conditionalFormatting sqref="B32">
    <cfRule type="expression" dxfId="13" priority="11">
      <formula>MOD(ROW(),2)=0</formula>
    </cfRule>
  </conditionalFormatting>
  <conditionalFormatting sqref="B27:B28">
    <cfRule type="expression" dxfId="12" priority="23">
      <formula>MOD(ROW(),2)=0</formula>
    </cfRule>
  </conditionalFormatting>
  <conditionalFormatting sqref="A29">
    <cfRule type="expression" dxfId="11" priority="21">
      <formula>MOD(ROW(),2)=0</formula>
    </cfRule>
  </conditionalFormatting>
  <conditionalFormatting sqref="C29:C30">
    <cfRule type="expression" dxfId="10" priority="20">
      <formula>MOD(ROW(),2)=0</formula>
    </cfRule>
  </conditionalFormatting>
  <conditionalFormatting sqref="A30">
    <cfRule type="expression" dxfId="9" priority="18">
      <formula>MOD(ROW(),2)=0</formula>
    </cfRule>
  </conditionalFormatting>
  <conditionalFormatting sqref="B30">
    <cfRule type="expression" dxfId="8" priority="17">
      <formula>MOD(ROW(),2)=0</formula>
    </cfRule>
  </conditionalFormatting>
  <conditionalFormatting sqref="B18">
    <cfRule type="expression" dxfId="7" priority="10">
      <formula>MOD(ROW(),2)=0</formula>
    </cfRule>
  </conditionalFormatting>
  <conditionalFormatting sqref="A26">
    <cfRule type="expression" dxfId="6" priority="9">
      <formula>MOD(ROW(),2)=0</formula>
    </cfRule>
  </conditionalFormatting>
  <conditionalFormatting sqref="B26">
    <cfRule type="expression" dxfId="5" priority="8">
      <formula>MOD(ROW(),2)=0</formula>
    </cfRule>
  </conditionalFormatting>
  <conditionalFormatting sqref="C26">
    <cfRule type="expression" dxfId="4" priority="7">
      <formula>MOD(ROW(),2)=0</formula>
    </cfRule>
  </conditionalFormatting>
  <conditionalFormatting sqref="D26">
    <cfRule type="expression" dxfId="3" priority="6">
      <formula>MOD(ROW(),2)=0</formula>
    </cfRule>
  </conditionalFormatting>
  <conditionalFormatting sqref="A25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2024-06-17T10:46:34Z</cp:lastPrinted>
  <dcterms:created xsi:type="dcterms:W3CDTF">2016-11-01T03:33:07Z</dcterms:created>
  <dcterms:modified xsi:type="dcterms:W3CDTF">2024-06-17T10:47:03Z</dcterms:modified>
</cp:coreProperties>
</file>