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A74D3FE8-49E9-4D7E-8E92-C4DA361153C4}" xr6:coauthVersionLast="47" xr6:coauthVersionMax="47" xr10:uidLastSave="{00000000-0000-0000-0000-000000000000}"/>
  <bookViews>
    <workbookView xWindow="-120" yWindow="-120" windowWidth="29040" windowHeight="15720" tabRatio="928" activeTab="1" xr2:uid="{00000000-000D-0000-FFFF-FFFF00000000}"/>
  </bookViews>
  <sheets>
    <sheet name="SAŽETAK" sheetId="4" r:id="rId1"/>
    <sheet name="RAČUN PRIHODA I RASHODA" sheetId="7" r:id="rId2"/>
    <sheet name="RASHODI FUNKCIJSKA " sheetId="10" r:id="rId3"/>
    <sheet name="RAČUN FINANCIRANJA" sheetId="11" r:id="rId4"/>
    <sheet name="POSEBNI DIO" sheetId="3" r:id="rId5"/>
    <sheet name="RASHODI 4 RAZINA" sheetId="1" r:id="rId6"/>
    <sheet name="List1" sheetId="14" r:id="rId7"/>
    <sheet name="PRIHODI 4 RAZINA" sheetId="2" r:id="rId8"/>
    <sheet name="POMOĆNA 2022 U EUR" sheetId="13" r:id="rId9"/>
  </sheets>
  <definedNames>
    <definedName name="_xlnm.Print_Titles" localSheetId="5">'RASHODI 4 RAZINA'!$1:$1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6" i="7" l="1"/>
  <c r="K25" i="7" s="1"/>
  <c r="K32" i="7" s="1"/>
  <c r="K14" i="7"/>
  <c r="K18" i="7"/>
  <c r="D40" i="3"/>
  <c r="E68" i="1"/>
  <c r="E10" i="1"/>
  <c r="E135" i="1"/>
  <c r="D25" i="3"/>
  <c r="D10" i="3"/>
  <c r="D26" i="3"/>
  <c r="E26" i="3"/>
  <c r="D27" i="3"/>
  <c r="E27" i="3"/>
  <c r="K29" i="7"/>
  <c r="K27" i="7"/>
  <c r="G25" i="7"/>
  <c r="E198" i="1"/>
  <c r="E200" i="1"/>
  <c r="E199" i="1" s="1"/>
  <c r="E204" i="1"/>
  <c r="E208" i="1"/>
  <c r="E205" i="1"/>
  <c r="E172" i="1"/>
  <c r="E145" i="1"/>
  <c r="E137" i="1"/>
  <c r="E136" i="1"/>
  <c r="E69" i="1"/>
  <c r="E70" i="1"/>
  <c r="E99" i="1"/>
  <c r="E83" i="1"/>
  <c r="E77" i="1"/>
  <c r="E74" i="1"/>
  <c r="E90" i="1"/>
  <c r="E181" i="1"/>
  <c r="E182" i="1"/>
  <c r="D47" i="3"/>
  <c r="E224" i="1"/>
  <c r="E195" i="1"/>
  <c r="E216" i="1"/>
  <c r="E219" i="1"/>
  <c r="E220" i="1"/>
  <c r="E217" i="1"/>
  <c r="E212" i="1"/>
  <c r="E143" i="1"/>
  <c r="E125" i="1"/>
  <c r="E119" i="1"/>
  <c r="E114" i="1"/>
  <c r="E88" i="1"/>
  <c r="E71" i="1"/>
  <c r="D28" i="3" s="1"/>
  <c r="E3" i="14"/>
  <c r="F34" i="14"/>
  <c r="F31" i="14"/>
  <c r="F13" i="14"/>
  <c r="F4" i="14"/>
  <c r="F32" i="14"/>
  <c r="F30" i="14"/>
  <c r="F29" i="14"/>
  <c r="F22" i="14"/>
  <c r="F21" i="14"/>
  <c r="F20" i="14"/>
  <c r="F17" i="14"/>
  <c r="F16" i="14"/>
  <c r="F15" i="14"/>
  <c r="F11" i="14"/>
  <c r="F10" i="14"/>
  <c r="F9" i="14"/>
  <c r="F8" i="14"/>
  <c r="F6" i="14"/>
  <c r="F5" i="14"/>
  <c r="E31" i="14"/>
  <c r="E28" i="14"/>
  <c r="E27" i="14" s="1"/>
  <c r="E26" i="14" s="1"/>
  <c r="E24" i="14"/>
  <c r="E23" i="14"/>
  <c r="E18" i="14"/>
  <c r="E13" i="14"/>
  <c r="E7" i="14"/>
  <c r="E4" i="14"/>
  <c r="E2" i="14" s="1"/>
  <c r="E1" i="14" s="1"/>
  <c r="E248" i="1"/>
  <c r="E250" i="1"/>
  <c r="E245" i="1"/>
  <c r="E243" i="1"/>
  <c r="E241" i="1"/>
  <c r="E73" i="1" l="1"/>
  <c r="E180" i="1"/>
  <c r="E247" i="1"/>
  <c r="E240" i="1"/>
  <c r="F66" i="3"/>
  <c r="F65" i="3" s="1"/>
  <c r="F64" i="3" s="1"/>
  <c r="E66" i="3"/>
  <c r="E65" i="3" s="1"/>
  <c r="E64" i="3" s="1"/>
  <c r="C66" i="3"/>
  <c r="C65" i="3" s="1"/>
  <c r="C64" i="3" s="1"/>
  <c r="E239" i="1" l="1"/>
  <c r="E238" i="1" s="1"/>
  <c r="E237" i="1" s="1"/>
  <c r="E46" i="2"/>
  <c r="E45" i="2" s="1"/>
  <c r="E44" i="2" s="1"/>
  <c r="E235" i="1" l="1"/>
  <c r="E15" i="1" l="1"/>
  <c r="E18" i="1"/>
  <c r="E20" i="1"/>
  <c r="E24" i="1"/>
  <c r="E23" i="1" s="1"/>
  <c r="C7" i="13"/>
  <c r="C62" i="13"/>
  <c r="C57" i="13"/>
  <c r="C50" i="13"/>
  <c r="C44" i="13"/>
  <c r="C43" i="13"/>
  <c r="C10" i="13"/>
  <c r="C9" i="13"/>
  <c r="C8" i="13" s="1"/>
  <c r="C36" i="13"/>
  <c r="C37" i="13"/>
  <c r="C29" i="13"/>
  <c r="C30" i="13"/>
  <c r="C23" i="13"/>
  <c r="C22" i="13"/>
  <c r="C17" i="13"/>
  <c r="C16" i="13"/>
  <c r="D14" i="13"/>
  <c r="D13" i="13"/>
  <c r="D12" i="13"/>
  <c r="D11" i="13"/>
  <c r="C13" i="13"/>
  <c r="C83" i="13"/>
  <c r="C82" i="13"/>
  <c r="C81" i="13"/>
  <c r="D64" i="13"/>
  <c r="D63" i="13"/>
  <c r="C61" i="13"/>
  <c r="C60" i="13" s="1"/>
  <c r="E233" i="1"/>
  <c r="E232" i="1" s="1"/>
  <c r="E230" i="1"/>
  <c r="D67" i="3" s="1"/>
  <c r="E228" i="1"/>
  <c r="D43" i="3"/>
  <c r="D41" i="3" s="1"/>
  <c r="D48" i="3"/>
  <c r="E190" i="1"/>
  <c r="E33" i="2"/>
  <c r="E28" i="2" s="1"/>
  <c r="E27" i="2" s="1"/>
  <c r="E39" i="2"/>
  <c r="E174" i="1"/>
  <c r="E164" i="1"/>
  <c r="E155" i="1"/>
  <c r="E149" i="1"/>
  <c r="E132" i="1"/>
  <c r="E131" i="1" s="1"/>
  <c r="D39" i="3" s="1"/>
  <c r="D38" i="3" s="1"/>
  <c r="E100" i="1"/>
  <c r="E103" i="1"/>
  <c r="E64" i="1"/>
  <c r="E56" i="1"/>
  <c r="E226" i="1"/>
  <c r="F39" i="4"/>
  <c r="G36" i="4" s="1"/>
  <c r="G39" i="4" s="1"/>
  <c r="H36" i="4" s="1"/>
  <c r="H39" i="4" s="1"/>
  <c r="I36" i="4" s="1"/>
  <c r="I39" i="4" s="1"/>
  <c r="E225" i="1" l="1"/>
  <c r="E223" i="1" s="1"/>
  <c r="E14" i="1"/>
  <c r="E13" i="1" s="1"/>
  <c r="E12" i="1" s="1"/>
  <c r="E11" i="1" s="1"/>
  <c r="D62" i="13"/>
  <c r="D61" i="13" s="1"/>
  <c r="D60" i="13" s="1"/>
  <c r="E130" i="1"/>
  <c r="G20" i="4"/>
  <c r="G19" i="4"/>
  <c r="F13" i="11"/>
  <c r="I20" i="4" s="1"/>
  <c r="E13" i="11"/>
  <c r="E12" i="11" s="1"/>
  <c r="D13" i="11"/>
  <c r="C13" i="11"/>
  <c r="C12" i="11" s="1"/>
  <c r="F12" i="11"/>
  <c r="D12" i="11"/>
  <c r="F9" i="11"/>
  <c r="I19" i="4" s="1"/>
  <c r="E9" i="11"/>
  <c r="E8" i="11" s="1"/>
  <c r="D9" i="11"/>
  <c r="D8" i="11" s="1"/>
  <c r="C9" i="11"/>
  <c r="F19" i="4" s="1"/>
  <c r="C8" i="11"/>
  <c r="A1" i="11"/>
  <c r="J25" i="7"/>
  <c r="E222" i="1" l="1"/>
  <c r="D68" i="3"/>
  <c r="D66" i="3" s="1"/>
  <c r="D65" i="3" s="1"/>
  <c r="D64" i="3" s="1"/>
  <c r="H19" i="4"/>
  <c r="F8" i="11"/>
  <c r="F20" i="4"/>
  <c r="H20" i="4"/>
  <c r="H21" i="4" s="1"/>
  <c r="F21" i="4"/>
  <c r="G21" i="4"/>
  <c r="I21" i="4"/>
  <c r="D92" i="13"/>
  <c r="D91" i="13" s="1"/>
  <c r="D90" i="13" s="1"/>
  <c r="D85" i="13"/>
  <c r="D84" i="13" s="1"/>
  <c r="D83" i="13"/>
  <c r="D82" i="13"/>
  <c r="D81" i="13"/>
  <c r="D75" i="13"/>
  <c r="D74" i="13" s="1"/>
  <c r="D73" i="13"/>
  <c r="D72" i="13"/>
  <c r="D71" i="13"/>
  <c r="D70" i="13"/>
  <c r="C84" i="13"/>
  <c r="C80" i="13"/>
  <c r="C91" i="13"/>
  <c r="C90" i="13" s="1"/>
  <c r="C74" i="13"/>
  <c r="C69" i="13"/>
  <c r="D59" i="13"/>
  <c r="D58" i="13"/>
  <c r="D54" i="13"/>
  <c r="D52" i="13"/>
  <c r="D51" i="13" s="1"/>
  <c r="D49" i="13"/>
  <c r="D48" i="13" s="1"/>
  <c r="D47" i="13"/>
  <c r="D46" i="13"/>
  <c r="D45" i="13"/>
  <c r="D42" i="13"/>
  <c r="D41" i="13" s="1"/>
  <c r="D40" i="13"/>
  <c r="D39" i="13"/>
  <c r="D38" i="13"/>
  <c r="D35" i="13"/>
  <c r="D33" i="13"/>
  <c r="D32" i="13"/>
  <c r="D31" i="13"/>
  <c r="D28" i="13"/>
  <c r="D27" i="13" s="1"/>
  <c r="D26" i="13"/>
  <c r="D25" i="13"/>
  <c r="D24" i="13"/>
  <c r="D20" i="13"/>
  <c r="D19" i="13"/>
  <c r="D18" i="13"/>
  <c r="C56" i="13"/>
  <c r="C55" i="13" s="1"/>
  <c r="C53" i="13"/>
  <c r="C51" i="13"/>
  <c r="C48" i="13"/>
  <c r="C41" i="13"/>
  <c r="C34" i="13"/>
  <c r="C27" i="13"/>
  <c r="C15" i="13"/>
  <c r="C86" i="13" l="1"/>
  <c r="C76" i="13"/>
  <c r="D80" i="13"/>
  <c r="D86" i="13" s="1"/>
  <c r="D69" i="13"/>
  <c r="D76" i="13" s="1"/>
  <c r="D57" i="13"/>
  <c r="D56" i="13" s="1"/>
  <c r="D55" i="13" s="1"/>
  <c r="D30" i="13"/>
  <c r="D37" i="13"/>
  <c r="D36" i="13" s="1"/>
  <c r="D17" i="13"/>
  <c r="D16" i="13" s="1"/>
  <c r="D15" i="13" s="1"/>
  <c r="D23" i="13"/>
  <c r="D22" i="13" s="1"/>
  <c r="D10" i="13"/>
  <c r="D9" i="13" s="1"/>
  <c r="D8" i="13" s="1"/>
  <c r="D44" i="13"/>
  <c r="D43" i="13" s="1"/>
  <c r="D34" i="13"/>
  <c r="D53" i="13"/>
  <c r="D50" i="13" s="1"/>
  <c r="E202" i="1"/>
  <c r="E201" i="1" s="1"/>
  <c r="D62" i="3" s="1"/>
  <c r="C21" i="13" l="1"/>
  <c r="C6" i="13" s="1"/>
  <c r="D29" i="13"/>
  <c r="D21" i="13" s="1"/>
  <c r="D7" i="13" s="1"/>
  <c r="D6" i="13" s="1"/>
  <c r="C61" i="3" l="1"/>
  <c r="M31" i="7"/>
  <c r="M28" i="7"/>
  <c r="M27" i="7"/>
  <c r="M26" i="7"/>
  <c r="L31" i="7"/>
  <c r="L28" i="7"/>
  <c r="L26" i="7"/>
  <c r="H28" i="7"/>
  <c r="F28" i="7"/>
  <c r="H26" i="7"/>
  <c r="F61" i="3"/>
  <c r="E61" i="3"/>
  <c r="F21" i="3"/>
  <c r="E21" i="3"/>
  <c r="C21" i="3"/>
  <c r="C49" i="7"/>
  <c r="A43" i="7"/>
  <c r="A3" i="7"/>
  <c r="A1" i="7"/>
  <c r="C16" i="7"/>
  <c r="D16" i="7"/>
  <c r="C11" i="7"/>
  <c r="A1" i="10"/>
  <c r="F9" i="4" l="1"/>
  <c r="F10" i="4"/>
  <c r="M25" i="7"/>
  <c r="C25" i="7"/>
  <c r="C30" i="7"/>
  <c r="C48" i="7"/>
  <c r="F28" i="4" s="1"/>
  <c r="C18" i="7"/>
  <c r="A1" i="3"/>
  <c r="F8" i="4" l="1"/>
  <c r="F13" i="4"/>
  <c r="F12" i="4"/>
  <c r="C32" i="7"/>
  <c r="F55" i="3"/>
  <c r="E55" i="3"/>
  <c r="C55" i="3"/>
  <c r="F52" i="3"/>
  <c r="E52" i="3"/>
  <c r="C52" i="3"/>
  <c r="E48" i="3"/>
  <c r="C48" i="3"/>
  <c r="F27" i="3"/>
  <c r="C27" i="3"/>
  <c r="M30" i="7"/>
  <c r="L30" i="7"/>
  <c r="J30" i="7"/>
  <c r="F11" i="4" l="1"/>
  <c r="F14" i="4" s="1"/>
  <c r="F23" i="4" s="1"/>
  <c r="F29" i="4" s="1"/>
  <c r="F30" i="4" s="1"/>
  <c r="I13" i="4"/>
  <c r="H13" i="4"/>
  <c r="J32" i="7"/>
  <c r="F47" i="3"/>
  <c r="E47" i="3"/>
  <c r="C47" i="3"/>
  <c r="M32" i="7" l="1"/>
  <c r="I12" i="4"/>
  <c r="D30" i="7"/>
  <c r="I11" i="4" l="1"/>
  <c r="E140" i="1" l="1"/>
  <c r="E138" i="1"/>
  <c r="D63" i="3" l="1"/>
  <c r="E61" i="2" l="1"/>
  <c r="E60" i="2" s="1"/>
  <c r="D61" i="3"/>
  <c r="J49" i="7"/>
  <c r="J48" i="7" s="1"/>
  <c r="D49" i="7"/>
  <c r="D48" i="7" s="1"/>
  <c r="J16" i="7"/>
  <c r="H16" i="7"/>
  <c r="G16" i="7"/>
  <c r="F16" i="7"/>
  <c r="E16" i="7"/>
  <c r="E59" i="2" l="1"/>
  <c r="J11" i="7"/>
  <c r="J18" i="7" s="1"/>
  <c r="I11" i="7"/>
  <c r="E54" i="2" l="1"/>
  <c r="E57" i="2"/>
  <c r="E53" i="2" s="1"/>
  <c r="E52" i="2" s="1"/>
  <c r="E50" i="2"/>
  <c r="E49" i="2" s="1"/>
  <c r="H50" i="7" s="1"/>
  <c r="E42" i="2"/>
  <c r="E41" i="2" s="1"/>
  <c r="E25" i="2"/>
  <c r="E24" i="2" s="1"/>
  <c r="F50" i="7" s="1"/>
  <c r="E18" i="2"/>
  <c r="E17" i="2" s="1"/>
  <c r="E38" i="1"/>
  <c r="G50" i="7" l="1"/>
  <c r="E50" i="7"/>
  <c r="E12" i="2"/>
  <c r="E56" i="2"/>
  <c r="I50" i="7"/>
  <c r="H49" i="7"/>
  <c r="H48" i="7" s="1"/>
  <c r="F49" i="7"/>
  <c r="F48" i="7" s="1"/>
  <c r="E30" i="1"/>
  <c r="K50" i="7" l="1"/>
  <c r="I27" i="7"/>
  <c r="I25" i="7" s="1"/>
  <c r="I49" i="7"/>
  <c r="I48" i="7" s="1"/>
  <c r="G49" i="7"/>
  <c r="G48" i="7" s="1"/>
  <c r="M48" i="7"/>
  <c r="E49" i="7"/>
  <c r="E48" i="7" s="1"/>
  <c r="L48" i="7"/>
  <c r="E29" i="1"/>
  <c r="D22" i="3" s="1"/>
  <c r="H28" i="4" l="1"/>
  <c r="I28" i="4"/>
  <c r="D26" i="7"/>
  <c r="K49" i="7"/>
  <c r="K48" i="7" l="1"/>
  <c r="E189" i="1"/>
  <c r="D53" i="3" s="1"/>
  <c r="G28" i="4" l="1"/>
  <c r="H31" i="7"/>
  <c r="H30" i="7" s="1"/>
  <c r="D52" i="3"/>
  <c r="E188" i="1"/>
  <c r="C60" i="3" l="1"/>
  <c r="C59" i="3" s="1"/>
  <c r="C57" i="3"/>
  <c r="C54" i="3" s="1"/>
  <c r="C45" i="3"/>
  <c r="C38" i="3"/>
  <c r="C31" i="3"/>
  <c r="C34" i="3" l="1"/>
  <c r="C33" i="3" s="1"/>
  <c r="C26" i="3"/>
  <c r="C20" i="3"/>
  <c r="C19" i="3" s="1"/>
  <c r="C41" i="3"/>
  <c r="C40" i="3" s="1"/>
  <c r="C13" i="3"/>
  <c r="C12" i="3" s="1"/>
  <c r="C11" i="3" s="1"/>
  <c r="C25" i="3" l="1"/>
  <c r="C10" i="3" s="1"/>
  <c r="C9" i="3" s="1"/>
  <c r="B13" i="10" s="1"/>
  <c r="B12" i="10" s="1"/>
  <c r="B11" i="10" s="1"/>
  <c r="B10" i="10" s="1"/>
  <c r="E37" i="2" l="1"/>
  <c r="E31" i="2"/>
  <c r="E29" i="2"/>
  <c r="K12" i="7" l="1"/>
  <c r="H14" i="7"/>
  <c r="I17" i="7"/>
  <c r="E11" i="2"/>
  <c r="E10" i="2" s="1"/>
  <c r="E14" i="7" l="1"/>
  <c r="I16" i="7"/>
  <c r="I18" i="7" s="1"/>
  <c r="H11" i="7"/>
  <c r="H18" i="7" s="1"/>
  <c r="D60" i="3"/>
  <c r="D59" i="3" s="1"/>
  <c r="F60" i="3"/>
  <c r="F59" i="3" s="1"/>
  <c r="E60" i="3"/>
  <c r="E59" i="3" s="1"/>
  <c r="E11" i="7" l="1"/>
  <c r="E18" i="7" s="1"/>
  <c r="F57" i="3" l="1"/>
  <c r="F54" i="3" s="1"/>
  <c r="M17" i="7" s="1"/>
  <c r="M16" i="7" s="1"/>
  <c r="I10" i="4" s="1"/>
  <c r="F45" i="3"/>
  <c r="F41" i="3"/>
  <c r="F38" i="3"/>
  <c r="F34" i="3"/>
  <c r="F31" i="3"/>
  <c r="E57" i="3"/>
  <c r="E54" i="3" s="1"/>
  <c r="E45" i="3"/>
  <c r="E41" i="3"/>
  <c r="E38" i="3"/>
  <c r="E34" i="3"/>
  <c r="E31" i="3"/>
  <c r="E20" i="3"/>
  <c r="E19" i="3" l="1"/>
  <c r="D13" i="3"/>
  <c r="E40" i="3"/>
  <c r="F33" i="3"/>
  <c r="M13" i="7" s="1"/>
  <c r="E33" i="3"/>
  <c r="L13" i="7" s="1"/>
  <c r="F26" i="3"/>
  <c r="M14" i="7" s="1"/>
  <c r="F20" i="3"/>
  <c r="E13" i="3"/>
  <c r="F13" i="3"/>
  <c r="F40" i="3"/>
  <c r="F19" i="3" l="1"/>
  <c r="F12" i="3"/>
  <c r="D12" i="3"/>
  <c r="E12" i="3"/>
  <c r="L12" i="7" s="1"/>
  <c r="F25" i="3"/>
  <c r="F11" i="3" l="1"/>
  <c r="F10" i="3" s="1"/>
  <c r="F9" i="3" s="1"/>
  <c r="E13" i="10" s="1"/>
  <c r="E12" i="10" s="1"/>
  <c r="E11" i="10" s="1"/>
  <c r="E10" i="10" s="1"/>
  <c r="M12" i="7"/>
  <c r="E11" i="3"/>
  <c r="D11" i="3"/>
  <c r="E186" i="1" l="1"/>
  <c r="E178" i="1"/>
  <c r="E170" i="1"/>
  <c r="E162" i="1"/>
  <c r="E146" i="1"/>
  <c r="E123" i="1"/>
  <c r="E112" i="1"/>
  <c r="E109" i="1"/>
  <c r="E96" i="1"/>
  <c r="E95" i="1" s="1"/>
  <c r="D30" i="3" s="1"/>
  <c r="E28" i="7" s="1"/>
  <c r="E63" i="1"/>
  <c r="D24" i="3" s="1"/>
  <c r="D28" i="7" s="1"/>
  <c r="E54" i="1"/>
  <c r="E44" i="1"/>
  <c r="E33" i="1"/>
  <c r="D42" i="3" l="1"/>
  <c r="E173" i="1"/>
  <c r="E111" i="1"/>
  <c r="G11" i="7"/>
  <c r="E194" i="1"/>
  <c r="E193" i="1" s="1"/>
  <c r="E108" i="1"/>
  <c r="D35" i="3" s="1"/>
  <c r="E169" i="1"/>
  <c r="D44" i="3" s="1"/>
  <c r="G28" i="7" s="1"/>
  <c r="K28" i="7" s="1"/>
  <c r="E32" i="1"/>
  <c r="D58" i="3" l="1"/>
  <c r="G18" i="7"/>
  <c r="D36" i="3"/>
  <c r="F27" i="7" s="1"/>
  <c r="E107" i="1"/>
  <c r="E106" i="1" s="1"/>
  <c r="D23" i="3"/>
  <c r="E28" i="1"/>
  <c r="E27" i="1" s="1"/>
  <c r="E26" i="7"/>
  <c r="D29" i="3"/>
  <c r="D46" i="3"/>
  <c r="F26" i="7"/>
  <c r="E98" i="1"/>
  <c r="D32" i="3"/>
  <c r="E25" i="7" l="1"/>
  <c r="D34" i="3"/>
  <c r="F25" i="7"/>
  <c r="D27" i="7"/>
  <c r="D21" i="3"/>
  <c r="D20" i="3" s="1"/>
  <c r="D19" i="3" s="1"/>
  <c r="E8" i="2"/>
  <c r="E7" i="2" s="1"/>
  <c r="L27" i="7"/>
  <c r="L25" i="7" s="1"/>
  <c r="L14" i="7"/>
  <c r="I31" i="7"/>
  <c r="I30" i="7" s="1"/>
  <c r="I32" i="7" s="1"/>
  <c r="D57" i="3"/>
  <c r="D54" i="3" s="1"/>
  <c r="K17" i="7" s="1"/>
  <c r="G30" i="7"/>
  <c r="G32" i="7" s="1"/>
  <c r="D45" i="3"/>
  <c r="F31" i="7"/>
  <c r="F30" i="7" s="1"/>
  <c r="E31" i="7"/>
  <c r="D31" i="3"/>
  <c r="E26" i="1"/>
  <c r="K16" i="7" l="1"/>
  <c r="L17" i="7"/>
  <c r="K31" i="7"/>
  <c r="D33" i="3"/>
  <c r="F32" i="7"/>
  <c r="D25" i="7"/>
  <c r="D32" i="7" s="1"/>
  <c r="E9" i="1"/>
  <c r="E8" i="1" s="1"/>
  <c r="E7" i="1" s="1"/>
  <c r="E6" i="1" s="1"/>
  <c r="E22" i="2"/>
  <c r="E21" i="2" s="1"/>
  <c r="E20" i="2" s="1"/>
  <c r="E25" i="3"/>
  <c r="L32" i="7"/>
  <c r="H12" i="4"/>
  <c r="H11" i="4" s="1"/>
  <c r="H25" i="7"/>
  <c r="H32" i="7" s="1"/>
  <c r="E30" i="7"/>
  <c r="E32" i="7" s="1"/>
  <c r="E6" i="2"/>
  <c r="D15" i="7" s="1"/>
  <c r="E10" i="3" l="1"/>
  <c r="E9" i="3" s="1"/>
  <c r="D13" i="10" s="1"/>
  <c r="D12" i="10" s="1"/>
  <c r="D11" i="10" s="1"/>
  <c r="D10" i="10" s="1"/>
  <c r="G10" i="4"/>
  <c r="L16" i="7"/>
  <c r="H10" i="4" s="1"/>
  <c r="K30" i="7"/>
  <c r="F13" i="7"/>
  <c r="K13" i="7" s="1"/>
  <c r="E5" i="2"/>
  <c r="E4" i="2" s="1"/>
  <c r="E3" i="2" s="1"/>
  <c r="C10" i="10" l="1"/>
  <c r="D9" i="3"/>
  <c r="G13" i="4"/>
  <c r="F11" i="7"/>
  <c r="F18" i="7" s="1"/>
  <c r="G12" i="4"/>
  <c r="K15" i="7"/>
  <c r="L15" i="7" s="1"/>
  <c r="D11" i="7"/>
  <c r="G11" i="4" l="1"/>
  <c r="D18" i="7"/>
  <c r="K11" i="7"/>
  <c r="M15" i="7"/>
  <c r="M11" i="7" s="1"/>
  <c r="L11" i="7"/>
  <c r="H9" i="4" l="1"/>
  <c r="H8" i="4" s="1"/>
  <c r="I9" i="4"/>
  <c r="I8" i="4" s="1"/>
  <c r="I14" i="4" s="1"/>
  <c r="I23" i="4" s="1"/>
  <c r="I29" i="4" s="1"/>
  <c r="I30" i="4" s="1"/>
  <c r="G9" i="4"/>
  <c r="G8" i="4" s="1"/>
  <c r="G14" i="4" s="1"/>
  <c r="G23" i="4" s="1"/>
  <c r="G29" i="4" s="1"/>
  <c r="G30" i="4" s="1"/>
  <c r="L18" i="7"/>
  <c r="M18" i="7"/>
  <c r="H14" i="4" l="1"/>
  <c r="H23" i="4" s="1"/>
  <c r="H29" i="4" s="1"/>
  <c r="H30" i="4" s="1"/>
</calcChain>
</file>

<file path=xl/sharedStrings.xml><?xml version="1.0" encoding="utf-8"?>
<sst xmlns="http://schemas.openxmlformats.org/spreadsheetml/2006/main" count="1019" uniqueCount="492">
  <si>
    <t>KONTO</t>
  </si>
  <si>
    <t>POZICIJA</t>
  </si>
  <si>
    <t>VRSTA RASHODA / IZDATAKA</t>
  </si>
  <si>
    <t>Razdjel 006 UO ZA OBRAZOVANJE, ŠPORT I KULTURU</t>
  </si>
  <si>
    <t>Glava 00602 SREDNJE ŠKOLE</t>
  </si>
  <si>
    <t>Glavni program A05 OBRAZOVANJE, ŠPORT I KULTURA</t>
  </si>
  <si>
    <t>Program 6000 Odgoj i obrazovanje</t>
  </si>
  <si>
    <t>Izvor  5.2. DECENTRALIZIRANA SREDSTVA</t>
  </si>
  <si>
    <t>3</t>
  </si>
  <si>
    <t>32</t>
  </si>
  <si>
    <t>321</t>
  </si>
  <si>
    <t>3211</t>
  </si>
  <si>
    <t>Službena putovanja</t>
  </si>
  <si>
    <t>3212</t>
  </si>
  <si>
    <t>Naknade za prijevoz, za rad na terenu iodvojeni život</t>
  </si>
  <si>
    <t>3213</t>
  </si>
  <si>
    <t>Stručno usavršavanje zaposlenika</t>
  </si>
  <si>
    <t>3214</t>
  </si>
  <si>
    <t>Ostale naknade troškova zaposlenima</t>
  </si>
  <si>
    <t>322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</si>
  <si>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</si>
  <si>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</si>
  <si>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</si>
  <si>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</si>
  <si>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</si>
  <si>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</si>
  <si>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</si>
  <si>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323</t>
  </si>
  <si>
    <t>3231</t>
  </si>
  <si>
    <t>3232</t>
  </si>
  <si>
    <t>Usluge tekućeg i investicijskog održavanja - tekuće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</si>
  <si>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</si>
  <si>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</si>
  <si>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</si>
  <si>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</si>
  <si>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</si>
  <si>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</si>
  <si>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</si>
  <si>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</si>
  <si>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</si>
  <si>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</si>
  <si>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</si>
  <si>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</si>
  <si>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</si>
  <si>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3241</t>
  </si>
  <si>
    <t>Naknada troškova osobama izvan radnog odnosa</t>
  </si>
  <si>
    <t>329</t>
  </si>
  <si>
    <t>3292</t>
  </si>
  <si>
    <t>Premije osiguranja</t>
  </si>
  <si>
    <t>3293</t>
  </si>
  <si>
    <t>Reprezentacija</t>
  </si>
  <si>
    <t>3294</t>
  </si>
  <si>
    <t>Članarine</t>
  </si>
  <si>
    <t>3295</t>
  </si>
  <si>
    <t>Pristojbe i naknade</t>
  </si>
  <si>
    <t>3299</t>
  </si>
  <si>
    <t>Ostali nespomenuti rashodi poslovanja</t>
  </si>
  <si>
    <t>34</t>
  </si>
  <si>
    <t>343</t>
  </si>
  <si>
    <t>3431</t>
  </si>
  <si>
    <t>Bankarske usluge i usluge platnog prometa</t>
  </si>
  <si>
    <t>3433</t>
  </si>
  <si>
    <t>Zatezne kamate</t>
  </si>
  <si>
    <t>Aktivnost A600007 Financiranje iznad minimalnog standarda-srednje školstvo</t>
  </si>
  <si>
    <t>Izvor  3.1. VLASTITI PRIHODI- PK</t>
  </si>
  <si>
    <t>31</t>
  </si>
  <si>
    <t>311</t>
  </si>
  <si>
    <t>3111</t>
  </si>
  <si>
    <t>plaće za redovan rad</t>
  </si>
  <si>
    <t>Plaće za prekovremeni rad</t>
  </si>
  <si>
    <t>313</t>
  </si>
  <si>
    <t>3132</t>
  </si>
  <si>
    <t>Uredski materijal  i ostali materijalnirashodi</t>
  </si>
  <si>
    <t>Usluge tekućeg i investicijskog održavanja</t>
  </si>
  <si>
    <t>3434</t>
  </si>
  <si>
    <t>Ostali nespomenuti financijski rashodi</t>
  </si>
  <si>
    <t>4</t>
  </si>
  <si>
    <t>42</t>
  </si>
  <si>
    <t>422</t>
  </si>
  <si>
    <t>4221</t>
  </si>
  <si>
    <t>Uredska oprema i namještaj</t>
  </si>
  <si>
    <t>424</t>
  </si>
  <si>
    <t>4241</t>
  </si>
  <si>
    <t>knjige u knjižnici</t>
  </si>
  <si>
    <t>426</t>
  </si>
  <si>
    <t>Izvor  4.2. PRIHODI ZA POSEBNE NAMJENE - PK</t>
  </si>
  <si>
    <t>Plaće za redovan rad</t>
  </si>
  <si>
    <t>R2317</t>
  </si>
  <si>
    <t>Naknade troškova osobama izvan radnog odnosa</t>
  </si>
  <si>
    <t>3291</t>
  </si>
  <si>
    <t>Naknade za rad predst.i izvr.tijela, povjerenstava i slično</t>
  </si>
  <si>
    <t>Knjige</t>
  </si>
  <si>
    <t>Izvor  5.3. POMOĆI - PK</t>
  </si>
  <si>
    <t>312</t>
  </si>
  <si>
    <t>3121</t>
  </si>
  <si>
    <t>Ostali rashodi za zaposlene</t>
  </si>
  <si>
    <t>Materijal i sirovine</t>
  </si>
  <si>
    <t>Izvor  6.2. DONACIJE - PK</t>
  </si>
  <si>
    <t>3235</t>
  </si>
  <si>
    <t>Zakupnine i najamnine</t>
  </si>
  <si>
    <t>Izvor  7.2. PRIHODI OD PRODAJE NEFINANCIJSKE IMOVINE -PK</t>
  </si>
  <si>
    <t>4227</t>
  </si>
  <si>
    <t>Uređaji,strojevi i oprema za ostale namjene</t>
  </si>
  <si>
    <t>VRSTA PRIHODA / PRIMITAKA</t>
  </si>
  <si>
    <t>66</t>
  </si>
  <si>
    <t>661</t>
  </si>
  <si>
    <t>6615</t>
  </si>
  <si>
    <t>Prihodi od pruženih usluga</t>
  </si>
  <si>
    <t>Prihodi od pruženih usluga - najam</t>
  </si>
  <si>
    <t>65</t>
  </si>
  <si>
    <t>652</t>
  </si>
  <si>
    <t>6526</t>
  </si>
  <si>
    <t>Ostali nespomenuti prihodi</t>
  </si>
  <si>
    <t>63</t>
  </si>
  <si>
    <t>6331</t>
  </si>
  <si>
    <t>634</t>
  </si>
  <si>
    <t>6341</t>
  </si>
  <si>
    <t>Tekuće pomoći od ostalih subjekata unutar općeg proračuna</t>
  </si>
  <si>
    <t>636</t>
  </si>
  <si>
    <t>6361</t>
  </si>
  <si>
    <t>6362</t>
  </si>
  <si>
    <t>638</t>
  </si>
  <si>
    <t>6381</t>
  </si>
  <si>
    <t>Tekuće pomoći iz državnog proračuna temeljem prijenosa EU srdstava</t>
  </si>
  <si>
    <t>663</t>
  </si>
  <si>
    <t>6631</t>
  </si>
  <si>
    <t>Tekuće donacije od trgovačkih društava</t>
  </si>
  <si>
    <t>72</t>
  </si>
  <si>
    <t>721</t>
  </si>
  <si>
    <t>7211</t>
  </si>
  <si>
    <t>P0201</t>
  </si>
  <si>
    <t>Stambeni objekti za zaposlene</t>
  </si>
  <si>
    <t xml:space="preserve">Rashodi poslovanja </t>
  </si>
  <si>
    <t xml:space="preserve">Materijalni rashodi </t>
  </si>
  <si>
    <t xml:space="preserve">Naknade troškova zaposlenima </t>
  </si>
  <si>
    <t xml:space="preserve">Rashodi za materijal i energiju </t>
  </si>
  <si>
    <t xml:space="preserve">Rashodi za usluge </t>
  </si>
  <si>
    <t xml:space="preserve">Naknade troškova osobama izvan radnog odnosa </t>
  </si>
  <si>
    <t xml:space="preserve">Ostali nespomenuti rashodi poslovanja </t>
  </si>
  <si>
    <t xml:space="preserve">Financijski rashodi </t>
  </si>
  <si>
    <t xml:space="preserve">Ostali financijski rashodi </t>
  </si>
  <si>
    <t xml:space="preserve">Rashodi za zaposlene </t>
  </si>
  <si>
    <t xml:space="preserve">Plaće (Bruto) </t>
  </si>
  <si>
    <t xml:space="preserve">Doprinosi na plaće </t>
  </si>
  <si>
    <t>Naknade troškova zaposlenima</t>
  </si>
  <si>
    <t xml:space="preserve">Rashodi za nabavu nefinancijske imovine </t>
  </si>
  <si>
    <t xml:space="preserve">Rashodi za nabavu proizvedene dugotrajne imovine </t>
  </si>
  <si>
    <t xml:space="preserve">Postrojenja i oprema </t>
  </si>
  <si>
    <t xml:space="preserve">Knjige, umjetnička djela i ostale izložbene vrijednosti </t>
  </si>
  <si>
    <t xml:space="preserve">Nematerijalna proizvedena imovina </t>
  </si>
  <si>
    <t>Rashodi za nabavu proizvedene dugotrajne imovine</t>
  </si>
  <si>
    <t>Rashodi za zaposlene</t>
  </si>
  <si>
    <t xml:space="preserve">Ostali rashodi za zaposlene </t>
  </si>
  <si>
    <t>Financijski rashodi</t>
  </si>
  <si>
    <t>Prihodi od prodaje proizvoda i robe te pruženih usluga i prihodi od donacija</t>
  </si>
  <si>
    <t xml:space="preserve">Prihodi od prodaje proizvoda i robe te pruženih usluga </t>
  </si>
  <si>
    <t>Prihodi od upravnih i administrativnih pristojbi, pristojbi po posebnim propisima i naknada</t>
  </si>
  <si>
    <t xml:space="preserve">Prihodi po posebnim propisima </t>
  </si>
  <si>
    <t xml:space="preserve">Pomoći iz inozemstva i od subjekata unutar općeg proračuna </t>
  </si>
  <si>
    <t xml:space="preserve">Pomoći od izvanproračunskih korisnika </t>
  </si>
  <si>
    <t xml:space="preserve">Pomoći proračunskim korisnicima iz proračuna koji im nije nadležan </t>
  </si>
  <si>
    <t>Pomoći iz državnog proračuna temeljem prijenosa EU sredstava</t>
  </si>
  <si>
    <t xml:space="preserve">Prihodi od prodaje proizvoda i robe te pruženih usluga i prihodi od donacija </t>
  </si>
  <si>
    <t xml:space="preserve">Donacije od pravnih i fizičkih osoba izvan općeg proračuna </t>
  </si>
  <si>
    <t xml:space="preserve">Prihodi od prodaje proizvedene dugotrajne imovine </t>
  </si>
  <si>
    <t>Prihodi od prodaje građevinskih objekata</t>
  </si>
  <si>
    <t>PRIHODI UKUPNO</t>
  </si>
  <si>
    <t>PRIHODI OD PRODAJE NEFINANCIJSKE IMOVINE</t>
  </si>
  <si>
    <t>RASHODI UKUPNO</t>
  </si>
  <si>
    <t>RASHODI ZA NABAVU NEFINANCIJSKE IMOVINE</t>
  </si>
  <si>
    <t>RAZLIKA - VIŠAK / MANJAK</t>
  </si>
  <si>
    <t>NETO FINANCIRANJE</t>
  </si>
  <si>
    <t>PRIHODI IZ NADLEŽNOG PRORAČUNA</t>
  </si>
  <si>
    <t>Prihodi iz nadležnog proračuna za financiranje redovne djelatnosti proračunskih korisnika</t>
  </si>
  <si>
    <t>RASHODI POSLOVANJA</t>
  </si>
  <si>
    <t>Doprinosi na plaće</t>
  </si>
  <si>
    <t>Aktivnost A600003 Srednje školstvo-rashodi za zaposlene (MZO)</t>
  </si>
  <si>
    <t>Izvor: OPĆI PRIHODI I PRIMICI</t>
  </si>
  <si>
    <t>Prihodi iz nadležnog proračuna za financiranje rashoda poslovanja</t>
  </si>
  <si>
    <t>Tekuće pomoći proračunskim korisnicima iz proračuna koji im nije nadležan</t>
  </si>
  <si>
    <t>Materijalni rashodi</t>
  </si>
  <si>
    <t>Doprinos za obvezno osiguranjeu slučaju nezaposlenosti</t>
  </si>
  <si>
    <t>Doprinos za zdravstveno osiguranje</t>
  </si>
  <si>
    <t>Aktivnost A600004 Srednje školstvo-redovno poslovanje po minimal.standardu</t>
  </si>
  <si>
    <t>Aktivnost A600004 Srednje školstvo-redovno poslovanje po minimalnom standardu</t>
  </si>
  <si>
    <t>Razdjel 000 PRIHODI</t>
  </si>
  <si>
    <t>Glava 00002 PRIHODI - PK</t>
  </si>
  <si>
    <t>Kapitalne pomoći proračunskim korisnicima iz proračuna koji im nije nadležan</t>
  </si>
  <si>
    <t>Tekuće pomoći iz Ministarstva znanosti i obrazovanja</t>
  </si>
  <si>
    <t>Višak/manjak prihoda</t>
  </si>
  <si>
    <t>Pomoći od međunarodnih organizacija te institucija i tijela EU</t>
  </si>
  <si>
    <t>Tekuće pomoći od institucija i tijela EU</t>
  </si>
  <si>
    <t>Opći prihodi i primici</t>
  </si>
  <si>
    <t>Vlastiti prihodi</t>
  </si>
  <si>
    <t>Prihodi za posebne namjene</t>
  </si>
  <si>
    <t>Pomoći</t>
  </si>
  <si>
    <t xml:space="preserve">Donacije </t>
  </si>
  <si>
    <t>Namjenski primici od zaduživanja</t>
  </si>
  <si>
    <t>Financijski  rashodi</t>
  </si>
  <si>
    <t>Rashodi za nabavu proizvedene dugotrajne  imovine</t>
  </si>
  <si>
    <t>UKUPNO RASHODI</t>
  </si>
  <si>
    <t>REZULTAT POSLOVANJA</t>
  </si>
  <si>
    <t>VIŠAK/MANJAK PRIHODA</t>
  </si>
  <si>
    <t>P0723</t>
  </si>
  <si>
    <t>Višak prihoda</t>
  </si>
  <si>
    <t>Uređaji, strojevi i oprema za ostale namjene</t>
  </si>
  <si>
    <t>Prijenosi između proračunskih korisnika istog proračuna</t>
  </si>
  <si>
    <t>Tekući prijenosi između proračunskih korisnika istog proračuna temeljem prijenosa EU sredstava</t>
  </si>
  <si>
    <t>Kapitalne donacije</t>
  </si>
  <si>
    <t xml:space="preserve">Prihodi od prodaje  nefinancijske imovine </t>
  </si>
  <si>
    <t>Prihodi poslovanja</t>
  </si>
  <si>
    <t>Pomoći iz inozemstva i od subjekata unutar općeg proračuna</t>
  </si>
  <si>
    <t>Prihodi od nadležnog proračuna i od HZZO temeljem ugovornih obveza</t>
  </si>
  <si>
    <t>Prihodi od upr.i admin.pristojbi, pristojbi po posebnim propisima i naknada</t>
  </si>
  <si>
    <t>Prihodi od prodaje nefinancijske imovine</t>
  </si>
  <si>
    <t>Prihodi od prodaje proizvedene dugotrajne imovine</t>
  </si>
  <si>
    <t>Vlastiti izvori</t>
  </si>
  <si>
    <t>Rezultat poslovanja</t>
  </si>
  <si>
    <t>UKUPNO PRIHODI</t>
  </si>
  <si>
    <t>Izvor  5.1. POMOĆI-BPŽ</t>
  </si>
  <si>
    <t>Doprinosi za obvezno zdravstveno osiguranje</t>
  </si>
  <si>
    <t>R4871</t>
  </si>
  <si>
    <t>R2319-01</t>
  </si>
  <si>
    <t>R2319-02</t>
  </si>
  <si>
    <t>R2319-03</t>
  </si>
  <si>
    <t>R2319-04</t>
  </si>
  <si>
    <t>R2821-01</t>
  </si>
  <si>
    <t>Prihodi iz nadležnog proračuna za financiranje školske sheme</t>
  </si>
  <si>
    <t>I. OPĆI DIO</t>
  </si>
  <si>
    <t>A) SAŽETAK RAČUNA PRIHODA I RASHODA</t>
  </si>
  <si>
    <t>B) SAŽETAK RAČUNA FINANCIRANJA</t>
  </si>
  <si>
    <t xml:space="preserve">A. RAČUN PRIHODA I RASHODA </t>
  </si>
  <si>
    <t>RASHODI PREMA FUNKCIJSKOJ KLASIFIKACIJI</t>
  </si>
  <si>
    <t>UKUPNI RASHODI</t>
  </si>
  <si>
    <t>B. RAČUN FINANCIRANJA</t>
  </si>
  <si>
    <t>Naziv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</si>
  <si>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</si>
  <si>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</si>
  <si>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</si>
  <si>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</si>
  <si>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PRIJEDLOG PLANA</t>
  </si>
  <si>
    <t>ŠIFRA</t>
  </si>
  <si>
    <t>NAZIV</t>
  </si>
  <si>
    <t xml:space="preserve">Glavni program A05 </t>
  </si>
  <si>
    <t>OBRAZOVANJE, ŠPORT I KULTURA</t>
  </si>
  <si>
    <t>Odgoj i obrazovanje</t>
  </si>
  <si>
    <t xml:space="preserve">Srednje školstvo-rashodi za zaposlene </t>
  </si>
  <si>
    <t>Izvor 5.3.</t>
  </si>
  <si>
    <t>POMOĆI</t>
  </si>
  <si>
    <t>Srednje školstvo-redovno poslovanje po minimal.standardu</t>
  </si>
  <si>
    <t>OPĆI PRIHODI I PRIMICI (DECENTRALIZIRANA SREDSTVA)</t>
  </si>
  <si>
    <t>Izvor: 5.2.</t>
  </si>
  <si>
    <t xml:space="preserve">Aktivnost A600007 </t>
  </si>
  <si>
    <t>Financiranje iznad minimalnog standarda-srednje školstvo</t>
  </si>
  <si>
    <t>VLASTITI PRIHODI</t>
  </si>
  <si>
    <t>Izvor: 3.1.</t>
  </si>
  <si>
    <t>Izvor: 4.2.</t>
  </si>
  <si>
    <t>Izvor: 5.3.</t>
  </si>
  <si>
    <t xml:space="preserve">Program 6000 </t>
  </si>
  <si>
    <t>DONACIJE</t>
  </si>
  <si>
    <t>Izvor: 6.2.</t>
  </si>
  <si>
    <t>Izvor: 7.2.</t>
  </si>
  <si>
    <t>Aktivnost A600011</t>
  </si>
  <si>
    <t>Pomoćnici u nastavi</t>
  </si>
  <si>
    <t>Izvor: 5.1.</t>
  </si>
  <si>
    <t>II. POSEBNI DIO</t>
  </si>
  <si>
    <t>09 Obrazovanje</t>
  </si>
  <si>
    <t>092 Srednjoškolsko obrazovanje</t>
  </si>
  <si>
    <t>0922 Više srednjoškolsko obrazovanje</t>
  </si>
  <si>
    <t>096 Dodatne usluge u obrazovanju</t>
  </si>
  <si>
    <t>RAZRED/SKUPINA</t>
  </si>
  <si>
    <t>NAZIV PRIHODA</t>
  </si>
  <si>
    <t>A) RAČUN PRIHODA I RASHODA</t>
  </si>
  <si>
    <t xml:space="preserve">C) PRENESENI VIŠAK ILI PRENESENI MANJAK </t>
  </si>
  <si>
    <t>NAZIV RASHODA</t>
  </si>
  <si>
    <t xml:space="preserve">Aktivnost A600003 </t>
  </si>
  <si>
    <t>PRIHODI ZA POSEBNE NAMJENE</t>
  </si>
  <si>
    <t>EUR</t>
  </si>
  <si>
    <t>IZVRŠENJE 2022 u €</t>
  </si>
  <si>
    <t>IZVRŠENJE 2022. u kunama</t>
  </si>
  <si>
    <t>IZVRŠENJE 2022. U €</t>
  </si>
  <si>
    <t>Projekcija 
za 2026.</t>
  </si>
  <si>
    <t>IZVRŠENJE 2022.u kn</t>
  </si>
  <si>
    <t>KLASA: 400-02/23-01/</t>
  </si>
  <si>
    <t>UR.BROJ: 2178-15-5-23-1</t>
  </si>
  <si>
    <t xml:space="preserve">POMOĆNA TABLICA </t>
  </si>
  <si>
    <t>Razred/  skupina</t>
  </si>
  <si>
    <t>PRIMICI UKUPNO</t>
  </si>
  <si>
    <t>IZDACI UKUPNO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</si>
  <si>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</si>
  <si>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</si>
  <si>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</si>
  <si>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</si>
  <si>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</si>
  <si>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</si>
  <si>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PRIJENOS VIŠKA / MANJKA IZ PRETHODNE(IH) GODINE</t>
  </si>
  <si>
    <t>PRIJENOS VIŠKA/MANJKA U SLJEDEĆE RAZDOBLJE</t>
  </si>
  <si>
    <t>VIŠAK/MANJAK+NETO FINANCIRANJE+PRIJENOS VIŠKA/MANJKA IZ PRETHODNE(IH) GODINE-PRIJENOS VIŠKA/MANJKA U SLLJEDEĆE RAZDOBLJE</t>
  </si>
  <si>
    <t>VIŠAK/MANJAK + NETO FINANCIRANJE</t>
  </si>
  <si>
    <t>D) VIŠEGODIŠNJI PLAN URAVNOTEŽENJA</t>
  </si>
  <si>
    <t>VIŠAK/MANJAK IZ PRETHODNE(IH) GODINE KOJI ĆE SE RASPOREDITI/POKRITI</t>
  </si>
  <si>
    <t>VIŠAK/MANJAK TEKUĆE GODINE</t>
  </si>
  <si>
    <t>PRIJENOS VIŠKA/MANJKA U SLIJEDEĆE RAZDOBLJE</t>
  </si>
  <si>
    <t>PRIHODI PREMA EKONONOMSKOJ KLASIFIKACIJI I IZVORIMA FINANCIRANJA</t>
  </si>
  <si>
    <t>RASHODI PREMA EKONOMSKOJ KLASIFIKACIJI I IZVORIMA FINANCIRANJA</t>
  </si>
  <si>
    <t>Brojčana oznaka i naziv</t>
  </si>
  <si>
    <t xml:space="preserve">Aktivnost A600004 </t>
  </si>
  <si>
    <t>Srednje školstvo-redovno poslovanje po minimalnom standardu</t>
  </si>
  <si>
    <t>R1065-01</t>
  </si>
  <si>
    <t>R1066</t>
  </si>
  <si>
    <t>R1067</t>
  </si>
  <si>
    <t>R1068</t>
  </si>
  <si>
    <t>R2391</t>
  </si>
  <si>
    <t>R1069</t>
  </si>
  <si>
    <t>R1070</t>
  </si>
  <si>
    <t>R3864</t>
  </si>
  <si>
    <t>R1071</t>
  </si>
  <si>
    <t>R1072</t>
  </si>
  <si>
    <t>R1073</t>
  </si>
  <si>
    <t>R1074</t>
  </si>
  <si>
    <t>R2659</t>
  </si>
  <si>
    <t>R1075</t>
  </si>
  <si>
    <t>R1076</t>
  </si>
  <si>
    <t>R1077</t>
  </si>
  <si>
    <t>R1078</t>
  </si>
  <si>
    <t>R1079</t>
  </si>
  <si>
    <t>R1080</t>
  </si>
  <si>
    <t>R1081</t>
  </si>
  <si>
    <t>R2841</t>
  </si>
  <si>
    <t>R1082</t>
  </si>
  <si>
    <t>R1083</t>
  </si>
  <si>
    <t>R1084</t>
  </si>
  <si>
    <t>R2363</t>
  </si>
  <si>
    <t>R2744</t>
  </si>
  <si>
    <t>Tekuće donacije u novcu</t>
  </si>
  <si>
    <t>R1085</t>
  </si>
  <si>
    <t>R1086</t>
  </si>
  <si>
    <t>R1087</t>
  </si>
  <si>
    <t>R5089</t>
  </si>
  <si>
    <t>R2735</t>
  </si>
  <si>
    <t>R5088</t>
  </si>
  <si>
    <t>R3632</t>
  </si>
  <si>
    <t>Službena ,radna i zaštitna odjeća i obuća</t>
  </si>
  <si>
    <t>R1088</t>
  </si>
  <si>
    <t>R1089</t>
  </si>
  <si>
    <t>R2817</t>
  </si>
  <si>
    <t>R1091</t>
  </si>
  <si>
    <t>R3826</t>
  </si>
  <si>
    <t xml:space="preserve">Premije osiguranja </t>
  </si>
  <si>
    <t>R2979</t>
  </si>
  <si>
    <t>R4810</t>
  </si>
  <si>
    <t>Članarine i norme</t>
  </si>
  <si>
    <t>R1092</t>
  </si>
  <si>
    <t>R2392</t>
  </si>
  <si>
    <t>R4940</t>
  </si>
  <si>
    <t>R5027</t>
  </si>
  <si>
    <t>R2354</t>
  </si>
  <si>
    <t>R1093</t>
  </si>
  <si>
    <t>R2355</t>
  </si>
  <si>
    <t>R5041</t>
  </si>
  <si>
    <t>R2356</t>
  </si>
  <si>
    <t>R3049</t>
  </si>
  <si>
    <t>R2955</t>
  </si>
  <si>
    <t>R3305</t>
  </si>
  <si>
    <t>R2357</t>
  </si>
  <si>
    <t>R2358</t>
  </si>
  <si>
    <t>R2358-1</t>
  </si>
  <si>
    <t>Osiguranje učenika</t>
  </si>
  <si>
    <t>R2418-10</t>
  </si>
  <si>
    <t>R5086</t>
  </si>
  <si>
    <t>Uređaji ,strojevi i oprema za ostale namjene</t>
  </si>
  <si>
    <t>R2133-10</t>
  </si>
  <si>
    <t>R2362-1</t>
  </si>
  <si>
    <t>R2134-01</t>
  </si>
  <si>
    <t>R2133</t>
  </si>
  <si>
    <t>R3296</t>
  </si>
  <si>
    <t>R4603</t>
  </si>
  <si>
    <t>R2134</t>
  </si>
  <si>
    <t>R3881</t>
  </si>
  <si>
    <t>R4988</t>
  </si>
  <si>
    <t>R2360</t>
  </si>
  <si>
    <t>R2418-9</t>
  </si>
  <si>
    <t>R4602</t>
  </si>
  <si>
    <t>R4924</t>
  </si>
  <si>
    <t>R2359</t>
  </si>
  <si>
    <t>R2833</t>
  </si>
  <si>
    <t>R2418-7</t>
  </si>
  <si>
    <t>R2418-2</t>
  </si>
  <si>
    <t>R3725</t>
  </si>
  <si>
    <t>R2418-4</t>
  </si>
  <si>
    <t>R2731</t>
  </si>
  <si>
    <t>R2361</t>
  </si>
  <si>
    <t>R2418-6</t>
  </si>
  <si>
    <t>Informatička oprema</t>
  </si>
  <si>
    <t>R2418</t>
  </si>
  <si>
    <t>Uređaji , strojevi i oprema za ostale namjene</t>
  </si>
  <si>
    <t>R2418-1</t>
  </si>
  <si>
    <t>R4796</t>
  </si>
  <si>
    <t>R5023</t>
  </si>
  <si>
    <t>R4801</t>
  </si>
  <si>
    <t>R2563-1</t>
  </si>
  <si>
    <t>R4815</t>
  </si>
  <si>
    <t>Uređaji ,oprema i strojevi za ostale namjene</t>
  </si>
  <si>
    <t>R2589</t>
  </si>
  <si>
    <t>Aktivnost A600010 EU PROJEKTI</t>
  </si>
  <si>
    <t>R2560-1</t>
  </si>
  <si>
    <t>R4848</t>
  </si>
  <si>
    <t>Naknade za prijevoz, za rad na terenu i odvojeni život</t>
  </si>
  <si>
    <t>R3949-01</t>
  </si>
  <si>
    <t>P0062</t>
  </si>
  <si>
    <t>P0303</t>
  </si>
  <si>
    <t>P0216</t>
  </si>
  <si>
    <t>P0229</t>
  </si>
  <si>
    <t>P0216-01</t>
  </si>
  <si>
    <t>P0216-1</t>
  </si>
  <si>
    <t>P0491</t>
  </si>
  <si>
    <t>P0273-2</t>
  </si>
  <si>
    <t>P0748</t>
  </si>
  <si>
    <t>P0720</t>
  </si>
  <si>
    <t>P0574</t>
  </si>
  <si>
    <t>P0574-1</t>
  </si>
  <si>
    <t>P0722</t>
  </si>
  <si>
    <t>Rashodi za nabavu proizvedene dugitrajne imovine</t>
  </si>
  <si>
    <t>POMOĆI -BPŽ</t>
  </si>
  <si>
    <t>Aktivnost A600010</t>
  </si>
  <si>
    <t>EU PROJEKTI</t>
  </si>
  <si>
    <t>POMOĆI -PK</t>
  </si>
  <si>
    <t xml:space="preserve">RASHODI ZA NABAVU NEFINANCIJSKE IMOVINE </t>
  </si>
  <si>
    <t>Proračunski korisnik 17909 INDUSTRIJSKO OBRTNIČKA ŠKOLA , NOVA GRADIŠKA</t>
  </si>
  <si>
    <t>R1065</t>
  </si>
  <si>
    <t>Plan 2024.</t>
  </si>
  <si>
    <t>Plan za 2025.</t>
  </si>
  <si>
    <t>Projekcija 
za 2027.</t>
  </si>
  <si>
    <t>PLAN 2025.</t>
  </si>
  <si>
    <t>PROJEKCIJA ZA 2027.</t>
  </si>
  <si>
    <t>R5743</t>
  </si>
  <si>
    <t>Izvor  5.3. POMOĆI - PK-MZO</t>
  </si>
  <si>
    <t xml:space="preserve">Sitni inventar i autogume </t>
  </si>
  <si>
    <t>Sitni inventar i autogume</t>
  </si>
  <si>
    <t>Usluge telefona,interneta,pošte i prijevoza</t>
  </si>
  <si>
    <t>P0520</t>
  </si>
  <si>
    <t xml:space="preserve">Prihodi od prodaje proizvoda i roba </t>
  </si>
  <si>
    <t>P0811</t>
  </si>
  <si>
    <t xml:space="preserve"> </t>
  </si>
  <si>
    <t>P0721</t>
  </si>
  <si>
    <t xml:space="preserve">Zdravstvene i veterinarske usluge </t>
  </si>
  <si>
    <t>Obvezni i preventivni pregledi zaposlenika</t>
  </si>
  <si>
    <t>Izvor  5.1. POMOĆI-BPŽ-Pomoćnici u nastavi</t>
  </si>
  <si>
    <t>Aktivnost A600038</t>
  </si>
  <si>
    <t>Pomoćnici u nastavi-S OSMJEHOM U ŠKOLU 7</t>
  </si>
  <si>
    <t>POMOĆI BPŽ-PROJEKT</t>
  </si>
  <si>
    <t>Izvor: 1.1.</t>
  </si>
  <si>
    <t>POMOĆI BPŽ-OPĆI PRIHODI I PRIMITCI</t>
  </si>
  <si>
    <t>Aktivnost A600038 Pomoćnici u nastavi S OSMJEHOM U ŠKOLU 7</t>
  </si>
  <si>
    <t xml:space="preserve">Izvor  1.1. OPĆI PRIHODI I PRIMITCI </t>
  </si>
  <si>
    <t>R5831</t>
  </si>
  <si>
    <t>R5832</t>
  </si>
  <si>
    <t>R5833</t>
  </si>
  <si>
    <t>R3101</t>
  </si>
  <si>
    <t>R5838</t>
  </si>
  <si>
    <t>PLAN 2026.</t>
  </si>
  <si>
    <t>P0113</t>
  </si>
  <si>
    <t>R3170</t>
  </si>
  <si>
    <t>R2988</t>
  </si>
  <si>
    <t>R4796-1</t>
  </si>
  <si>
    <t>R2418-11</t>
  </si>
  <si>
    <t>Računala i računalna oprema</t>
  </si>
  <si>
    <t>R3946</t>
  </si>
  <si>
    <t>R3948</t>
  </si>
  <si>
    <t>PLAN ZA 2026.</t>
  </si>
  <si>
    <t>PROJEKCIJA  ZA 2027.</t>
  </si>
  <si>
    <t>PROJEKCIJA ZA 2028.</t>
  </si>
  <si>
    <t>Plan 2025.</t>
  </si>
  <si>
    <t>Plan za 2026.</t>
  </si>
  <si>
    <t>Projekcija 
za 2028..</t>
  </si>
  <si>
    <t>2026.</t>
  </si>
  <si>
    <t>UKUPNO PLAN ZA 2026.</t>
  </si>
  <si>
    <t>R5744</t>
  </si>
  <si>
    <t>R2560</t>
  </si>
  <si>
    <t>R5699</t>
  </si>
  <si>
    <t>R5697</t>
  </si>
  <si>
    <t>R2675</t>
  </si>
  <si>
    <t>R6189</t>
  </si>
  <si>
    <t>R5768</t>
  </si>
  <si>
    <t>Rashodi za donacije,kazne ,naknade šteta i kapitalne pomoći</t>
  </si>
  <si>
    <t>R5733</t>
  </si>
  <si>
    <t>Tekuće donacije u naravi</t>
  </si>
  <si>
    <t xml:space="preserve">Tekuće donacije </t>
  </si>
  <si>
    <t>R5695</t>
  </si>
  <si>
    <t xml:space="preserve">Rashodi za donacije </t>
  </si>
  <si>
    <t>FINANCIJSKI PLAN  INDUSTRIJSKO OBRTNIČKE ŠKOLE  NOVA GRADIŠKA
ZA 2026. I PROJEKCIJA ZA 2027. I 2028. GODINU</t>
  </si>
  <si>
    <t>Projekcija 
za 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</si>
</sst>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n_-;\-* #,##0.00\ _k_n_-;_-* &quot;-&quot;??\ _k_n_-;_-@_-"/>
    <numFmt numFmtId="165" formatCode="_(* #,##0.00_);_(* \(#,##0.00\);_(* &quot;-&quot;??_);_(@_)"/>
    <numFmt numFmtId="166" formatCode="[$-1041A]#,##0.00;\-\ #,##0.00"/>
    <numFmt numFmtId="167" formatCode="#,##0.00_ ;\-#,##0.00\ "/>
    <numFmt numFmtId="168" formatCode="#,##0.00000"/>
    <numFmt numFmtId="169" formatCode="_-* #,##0.00000\ _k_n_-;\-* #,##0.00000\ _k_n_-;_-* &quot;-&quot;??\ _k_n_-;_-@_-"/>
  </numFmts>
  <fonts count="37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indexed="16"/>
      <name val="Arial"/>
      <family val="2"/>
      <charset val="238"/>
    </font>
    <font>
      <sz val="8"/>
      <color indexed="16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indexed="8"/>
      <name val="Arial"/>
      <family val="2"/>
      <charset val="238"/>
    </font>
    <font>
      <sz val="6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name val="Arial"/>
      <family val="2"/>
      <charset val="238"/>
    </font>
    <font>
      <sz val="9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indexed="16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14"/>
        <bgColor indexed="0"/>
      </patternFill>
    </fill>
    <fill>
      <patternFill patternType="solid">
        <fgColor indexed="15"/>
        <bgColor indexed="0"/>
      </patternFill>
    </fill>
    <fill>
      <patternFill patternType="solid">
        <fgColor rgb="FF0000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66FF"/>
        <bgColor indexed="0"/>
      </patternFill>
    </fill>
    <fill>
      <patternFill patternType="solid">
        <fgColor rgb="FF6666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313ED"/>
        <bgColor indexed="64"/>
      </patternFill>
    </fill>
  </fills>
  <borders count="36">
    <border>
      <left/>
      <right/>
      <top/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thick">
        <color auto="1"/>
      </top>
      <bottom/>
      <diagonal/>
    </border>
    <border>
      <left style="hair">
        <color auto="1"/>
      </left>
      <right/>
      <top/>
      <bottom style="thick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8">
    <xf numFmtId="0" fontId="0" fillId="0" borderId="0" xfId="0"/>
    <xf numFmtId="166" fontId="4" fillId="2" borderId="0" xfId="0" applyNumberFormat="1" applyFont="1" applyFill="1" applyAlignment="1" applyProtection="1">
      <alignment vertical="top" wrapText="1" readingOrder="1"/>
      <protection locked="0"/>
    </xf>
    <xf numFmtId="166" fontId="5" fillId="7" borderId="0" xfId="0" applyNumberFormat="1" applyFont="1" applyFill="1" applyAlignment="1" applyProtection="1">
      <alignment vertical="top" wrapText="1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166" fontId="5" fillId="0" borderId="0" xfId="0" applyNumberFormat="1" applyFont="1" applyAlignment="1" applyProtection="1">
      <alignment vertical="top" wrapText="1" readingOrder="1"/>
      <protection locked="0"/>
    </xf>
    <xf numFmtId="0" fontId="6" fillId="0" borderId="0" xfId="0" applyFont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4" fontId="7" fillId="0" borderId="0" xfId="1" applyNumberFormat="1" applyFont="1"/>
    <xf numFmtId="4" fontId="8" fillId="0" borderId="0" xfId="1" applyNumberFormat="1" applyFont="1" applyAlignment="1">
      <alignment readingOrder="1"/>
    </xf>
    <xf numFmtId="4" fontId="8" fillId="0" borderId="0" xfId="1" applyNumberFormat="1" applyFont="1" applyAlignment="1"/>
    <xf numFmtId="4" fontId="8" fillId="9" borderId="0" xfId="0" applyNumberFormat="1" applyFont="1" applyFill="1" applyAlignment="1"/>
    <xf numFmtId="4" fontId="9" fillId="11" borderId="0" xfId="0" applyNumberFormat="1" applyFont="1" applyFill="1" applyAlignment="1">
      <alignment vertical="center"/>
    </xf>
    <xf numFmtId="4" fontId="5" fillId="7" borderId="0" xfId="0" applyNumberFormat="1" applyFont="1" applyFill="1" applyAlignment="1" applyProtection="1">
      <alignment horizontal="right" vertical="top" wrapText="1" readingOrder="1"/>
      <protection locked="0"/>
    </xf>
    <xf numFmtId="4" fontId="9" fillId="8" borderId="2" xfId="0" applyNumberFormat="1" applyFont="1" applyFill="1" applyBorder="1" applyAlignment="1" applyProtection="1">
      <alignment horizontal="right" vertical="top" wrapText="1" readingOrder="1"/>
      <protection locked="0"/>
    </xf>
    <xf numFmtId="4" fontId="4" fillId="2" borderId="0" xfId="0" applyNumberFormat="1" applyFont="1" applyFill="1" applyAlignment="1" applyProtection="1">
      <alignment horizontal="right" vertical="top" wrapText="1" readingOrder="1"/>
      <protection locked="0"/>
    </xf>
    <xf numFmtId="4" fontId="4" fillId="3" borderId="0" xfId="0" applyNumberFormat="1" applyFont="1" applyFill="1" applyAlignment="1" applyProtection="1">
      <alignment horizontal="right" vertical="top" wrapText="1" readingOrder="1"/>
      <protection locked="0"/>
    </xf>
    <xf numFmtId="4" fontId="4" fillId="4" borderId="0" xfId="0" applyNumberFormat="1" applyFont="1" applyFill="1" applyAlignment="1" applyProtection="1">
      <alignment horizontal="right" vertical="top" wrapText="1" readingOrder="1"/>
      <protection locked="0"/>
    </xf>
    <xf numFmtId="4" fontId="4" fillId="5" borderId="0" xfId="0" applyNumberFormat="1" applyFont="1" applyFill="1" applyAlignment="1" applyProtection="1">
      <alignment horizontal="right" vertical="top" wrapText="1" readingOrder="1"/>
      <protection locked="0"/>
    </xf>
    <xf numFmtId="4" fontId="4" fillId="6" borderId="0" xfId="0" applyNumberFormat="1" applyFont="1" applyFill="1" applyAlignment="1" applyProtection="1">
      <alignment horizontal="right" vertical="top" wrapText="1" readingOrder="1"/>
      <protection locked="0"/>
    </xf>
    <xf numFmtId="167" fontId="5" fillId="0" borderId="0" xfId="0" applyNumberFormat="1" applyFont="1" applyAlignment="1" applyProtection="1">
      <alignment vertical="top" wrapText="1" readingOrder="1"/>
      <protection locked="0"/>
    </xf>
    <xf numFmtId="4" fontId="7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11" fillId="0" borderId="0" xfId="0" applyFont="1"/>
    <xf numFmtId="0" fontId="0" fillId="0" borderId="0" xfId="0"/>
    <xf numFmtId="0" fontId="10" fillId="0" borderId="0" xfId="0" applyFont="1"/>
    <xf numFmtId="0" fontId="1" fillId="0" borderId="0" xfId="0" applyFont="1"/>
    <xf numFmtId="0" fontId="3" fillId="0" borderId="0" xfId="0" applyNumberFormat="1" applyFont="1" applyFill="1" applyBorder="1" applyAlignment="1" applyProtection="1"/>
    <xf numFmtId="4" fontId="1" fillId="0" borderId="0" xfId="1" applyNumberFormat="1" applyFont="1" applyAlignment="1">
      <alignment horizontal="right"/>
    </xf>
    <xf numFmtId="4" fontId="18" fillId="9" borderId="14" xfId="1" applyNumberFormat="1" applyFont="1" applyFill="1" applyBorder="1" applyAlignment="1" applyProtection="1">
      <alignment horizontal="right" vertical="center" wrapText="1" readingOrder="1"/>
      <protection locked="0"/>
    </xf>
    <xf numFmtId="4" fontId="18" fillId="0" borderId="14" xfId="1" applyNumberFormat="1" applyFont="1" applyFill="1" applyBorder="1" applyAlignment="1" applyProtection="1">
      <alignment horizontal="right" vertical="center" wrapText="1" readingOrder="1"/>
      <protection locked="0"/>
    </xf>
    <xf numFmtId="0" fontId="11" fillId="0" borderId="0" xfId="0" applyFont="1" applyFill="1" applyAlignment="1">
      <alignment vertical="center"/>
    </xf>
    <xf numFmtId="0" fontId="11" fillId="0" borderId="13" xfId="0" applyFont="1" applyFill="1" applyBorder="1" applyAlignment="1" applyProtection="1">
      <alignment horizontal="left" vertical="top" wrapText="1" readingOrder="1"/>
      <protection locked="0"/>
    </xf>
    <xf numFmtId="0" fontId="11" fillId="0" borderId="14" xfId="0" applyFont="1" applyFill="1" applyBorder="1" applyAlignment="1">
      <alignment horizontal="left"/>
    </xf>
    <xf numFmtId="4" fontId="11" fillId="0" borderId="14" xfId="1" applyNumberFormat="1" applyFont="1" applyFill="1" applyBorder="1" applyAlignment="1" applyProtection="1">
      <alignment horizontal="right" vertical="top" wrapText="1" readingOrder="1"/>
      <protection locked="0"/>
    </xf>
    <xf numFmtId="0" fontId="11" fillId="0" borderId="0" xfId="0" applyFont="1" applyFill="1" applyAlignment="1">
      <alignment horizontal="left"/>
    </xf>
    <xf numFmtId="0" fontId="18" fillId="0" borderId="13" xfId="0" applyFont="1" applyFill="1" applyBorder="1" applyAlignment="1" applyProtection="1">
      <alignment horizontal="left" vertical="top" wrapText="1" readingOrder="1"/>
      <protection locked="0"/>
    </xf>
    <xf numFmtId="0" fontId="18" fillId="0" borderId="14" xfId="0" applyFont="1" applyFill="1" applyBorder="1" applyAlignment="1">
      <alignment horizontal="left"/>
    </xf>
    <xf numFmtId="4" fontId="18" fillId="0" borderId="14" xfId="1" applyNumberFormat="1" applyFont="1" applyFill="1" applyBorder="1" applyAlignment="1" applyProtection="1">
      <alignment horizontal="right" vertical="top" wrapText="1" readingOrder="1"/>
      <protection locked="0"/>
    </xf>
    <xf numFmtId="0" fontId="18" fillId="0" borderId="0" xfId="0" applyFont="1" applyFill="1" applyAlignment="1">
      <alignment horizontal="left"/>
    </xf>
    <xf numFmtId="0" fontId="1" fillId="0" borderId="0" xfId="0" applyFont="1" applyFill="1"/>
    <xf numFmtId="4" fontId="1" fillId="0" borderId="0" xfId="1" applyNumberFormat="1" applyFont="1" applyFill="1" applyAlignment="1">
      <alignment horizontal="right"/>
    </xf>
    <xf numFmtId="0" fontId="11" fillId="0" borderId="0" xfId="0" applyFont="1" applyFill="1"/>
    <xf numFmtId="1" fontId="16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" fontId="16" fillId="0" borderId="0" xfId="1" applyNumberFormat="1" applyFont="1" applyFill="1" applyBorder="1" applyAlignment="1" applyProtection="1">
      <alignment horizontal="center" vertical="center" wrapText="1" readingOrder="1"/>
      <protection locked="0"/>
    </xf>
    <xf numFmtId="1" fontId="16" fillId="0" borderId="0" xfId="0" applyNumberFormat="1" applyFont="1" applyFill="1" applyAlignment="1">
      <alignment horizontal="center" vertical="center"/>
    </xf>
    <xf numFmtId="4" fontId="17" fillId="11" borderId="14" xfId="1" applyNumberFormat="1" applyFont="1" applyFill="1" applyBorder="1" applyAlignment="1" applyProtection="1">
      <alignment horizontal="right" vertical="top" wrapText="1" readingOrder="1"/>
      <protection locked="0"/>
    </xf>
    <xf numFmtId="0" fontId="17" fillId="0" borderId="0" xfId="0" applyFont="1" applyFill="1"/>
    <xf numFmtId="0" fontId="11" fillId="0" borderId="0" xfId="0" applyFont="1" applyFill="1" applyBorder="1" applyAlignment="1">
      <alignment horizontal="left" wrapText="1"/>
    </xf>
    <xf numFmtId="0" fontId="19" fillId="0" borderId="0" xfId="0" applyFont="1" applyFill="1" applyBorder="1"/>
    <xf numFmtId="0" fontId="18" fillId="0" borderId="14" xfId="0" applyFont="1" applyFill="1" applyBorder="1" applyAlignment="1" applyProtection="1">
      <alignment horizontal="left" vertical="top" wrapText="1" readingOrder="1"/>
      <protection locked="0"/>
    </xf>
    <xf numFmtId="0" fontId="18" fillId="0" borderId="0" xfId="0" applyFont="1" applyFill="1"/>
    <xf numFmtId="0" fontId="11" fillId="0" borderId="14" xfId="0" applyFont="1" applyFill="1" applyBorder="1" applyAlignment="1" applyProtection="1">
      <alignment horizontal="left" vertical="top" wrapText="1" readingOrder="1"/>
      <protection locked="0"/>
    </xf>
    <xf numFmtId="0" fontId="18" fillId="0" borderId="0" xfId="0" applyFont="1" applyFill="1" applyBorder="1"/>
    <xf numFmtId="0" fontId="0" fillId="0" borderId="0" xfId="0" applyFill="1"/>
    <xf numFmtId="0" fontId="6" fillId="0" borderId="0" xfId="0" applyFont="1" applyAlignment="1" applyProtection="1">
      <alignment horizontal="left" vertical="top" wrapText="1" readingOrder="1"/>
      <protection locked="0"/>
    </xf>
    <xf numFmtId="0" fontId="10" fillId="0" borderId="0" xfId="0" applyFont="1" applyFill="1"/>
    <xf numFmtId="0" fontId="8" fillId="0" borderId="0" xfId="0" applyFont="1" applyFill="1" applyBorder="1" applyAlignment="1" applyProtection="1">
      <alignment horizontal="left" vertical="top" wrapText="1" readingOrder="1"/>
      <protection locked="0"/>
    </xf>
    <xf numFmtId="4" fontId="8" fillId="0" borderId="0" xfId="0" applyNumberFormat="1" applyFont="1" applyFill="1" applyAlignment="1" applyProtection="1">
      <alignment horizontal="right" vertical="top" wrapText="1" readingOrder="1"/>
      <protection locked="0"/>
    </xf>
    <xf numFmtId="0" fontId="7" fillId="0" borderId="0" xfId="0" applyFont="1" applyFill="1" applyBorder="1" applyAlignment="1" applyProtection="1">
      <alignment horizontal="left" vertical="top" wrapText="1" readingOrder="1"/>
      <protection locked="0"/>
    </xf>
    <xf numFmtId="4" fontId="7" fillId="0" borderId="0" xfId="0" applyNumberFormat="1" applyFont="1" applyFill="1" applyAlignment="1" applyProtection="1">
      <alignment horizontal="right" vertical="top" wrapText="1" readingOrder="1"/>
      <protection locked="0"/>
    </xf>
    <xf numFmtId="4" fontId="11" fillId="0" borderId="0" xfId="0" applyNumberFormat="1" applyFont="1" applyFill="1"/>
    <xf numFmtId="0" fontId="1" fillId="0" borderId="0" xfId="0" applyFont="1"/>
    <xf numFmtId="0" fontId="0" fillId="0" borderId="0" xfId="0"/>
    <xf numFmtId="0" fontId="7" fillId="0" borderId="0" xfId="0" applyFont="1" applyAlignment="1" applyProtection="1">
      <alignment vertical="top" wrapText="1" readingOrder="1"/>
      <protection locked="0"/>
    </xf>
    <xf numFmtId="0" fontId="8" fillId="0" borderId="0" xfId="0" applyFont="1" applyFill="1" applyBorder="1" applyAlignment="1" applyProtection="1">
      <alignment vertical="top" wrapText="1" readingOrder="1"/>
      <protection locked="0"/>
    </xf>
    <xf numFmtId="0" fontId="8" fillId="0" borderId="0" xfId="0" applyFont="1" applyFill="1" applyBorder="1" applyAlignment="1"/>
    <xf numFmtId="0" fontId="8" fillId="0" borderId="0" xfId="0" applyFont="1" applyFill="1" applyBorder="1" applyAlignment="1" applyProtection="1">
      <alignment horizontal="left" vertical="center" wrapText="1" readingOrder="1"/>
      <protection locked="0"/>
    </xf>
    <xf numFmtId="0" fontId="7" fillId="0" borderId="0" xfId="0" applyFont="1" applyFill="1" applyBorder="1"/>
    <xf numFmtId="0" fontId="8" fillId="0" borderId="0" xfId="0" applyFont="1" applyFill="1" applyBorder="1" applyAlignment="1">
      <alignment vertical="center" wrapText="1"/>
    </xf>
    <xf numFmtId="166" fontId="8" fillId="0" borderId="0" xfId="0" applyNumberFormat="1" applyFont="1" applyFill="1" applyBorder="1" applyAlignment="1" applyProtection="1">
      <alignment vertical="top" wrapText="1" readingOrder="1"/>
      <protection locked="0"/>
    </xf>
    <xf numFmtId="0" fontId="8" fillId="0" borderId="0" xfId="0" applyFont="1" applyFill="1" applyBorder="1"/>
    <xf numFmtId="0" fontId="8" fillId="0" borderId="0" xfId="0" applyFont="1" applyFill="1" applyBorder="1" applyAlignment="1">
      <alignment vertical="center" wrapText="1" readingOrder="1"/>
    </xf>
    <xf numFmtId="166" fontId="8" fillId="14" borderId="0" xfId="0" applyNumberFormat="1" applyFont="1" applyFill="1" applyAlignment="1" applyProtection="1">
      <alignment vertical="top" wrapText="1" readingOrder="1"/>
      <protection locked="0"/>
    </xf>
    <xf numFmtId="0" fontId="1" fillId="0" borderId="0" xfId="0" applyFont="1"/>
    <xf numFmtId="164" fontId="1" fillId="0" borderId="0" xfId="0" applyNumberFormat="1" applyFont="1" applyFill="1"/>
    <xf numFmtId="166" fontId="7" fillId="0" borderId="0" xfId="0" applyNumberFormat="1" applyFont="1" applyFill="1" applyBorder="1" applyAlignment="1" applyProtection="1">
      <alignment vertical="top" wrapText="1" readingOrder="1"/>
      <protection locked="0"/>
    </xf>
    <xf numFmtId="0" fontId="5" fillId="0" borderId="0" xfId="0" applyFont="1" applyAlignment="1" applyProtection="1">
      <alignment horizontal="left" vertical="top" wrapText="1" readingOrder="1"/>
      <protection locked="0"/>
    </xf>
    <xf numFmtId="0" fontId="0" fillId="0" borderId="0" xfId="0"/>
    <xf numFmtId="0" fontId="0" fillId="0" borderId="0" xfId="0"/>
    <xf numFmtId="0" fontId="10" fillId="0" borderId="0" xfId="0" applyFont="1"/>
    <xf numFmtId="0" fontId="0" fillId="0" borderId="0" xfId="0"/>
    <xf numFmtId="0" fontId="15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 vertical="center" readingOrder="1"/>
    </xf>
    <xf numFmtId="0" fontId="8" fillId="0" borderId="0" xfId="0" applyFont="1" applyFill="1" applyBorder="1" applyAlignment="1">
      <alignment vertical="center"/>
    </xf>
    <xf numFmtId="0" fontId="15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4" fontId="3" fillId="0" borderId="0" xfId="0" applyNumberFormat="1" applyFont="1" applyFill="1" applyBorder="1" applyAlignment="1" applyProtection="1">
      <alignment vertical="center"/>
    </xf>
    <xf numFmtId="0" fontId="9" fillId="13" borderId="14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left" vertical="center" wrapText="1" readingOrder="1"/>
    </xf>
    <xf numFmtId="0" fontId="7" fillId="0" borderId="14" xfId="0" applyFont="1" applyBorder="1" applyAlignment="1">
      <alignment horizontal="left" vertical="center" wrapText="1" readingOrder="1"/>
    </xf>
    <xf numFmtId="0" fontId="9" fillId="13" borderId="14" xfId="0" applyNumberFormat="1" applyFont="1" applyFill="1" applyBorder="1" applyAlignment="1" applyProtection="1">
      <alignment vertical="center"/>
    </xf>
    <xf numFmtId="4" fontId="9" fillId="13" borderId="14" xfId="0" applyNumberFormat="1" applyFont="1" applyFill="1" applyBorder="1" applyAlignment="1" applyProtection="1">
      <alignment horizontal="right" vertical="center" wrapText="1"/>
    </xf>
    <xf numFmtId="4" fontId="9" fillId="13" borderId="19" xfId="0" applyNumberFormat="1" applyFont="1" applyFill="1" applyBorder="1" applyAlignment="1" applyProtection="1">
      <alignment horizontal="right" vertical="center" wrapText="1"/>
    </xf>
    <xf numFmtId="0" fontId="8" fillId="0" borderId="14" xfId="0" applyFont="1" applyBorder="1" applyAlignment="1">
      <alignment horizontal="left" vertical="center" wrapText="1"/>
    </xf>
    <xf numFmtId="4" fontId="8" fillId="0" borderId="14" xfId="0" applyNumberFormat="1" applyFont="1" applyBorder="1" applyAlignment="1">
      <alignment horizontal="right" vertical="center"/>
    </xf>
    <xf numFmtId="4" fontId="8" fillId="0" borderId="19" xfId="0" applyNumberFormat="1" applyFont="1" applyBorder="1" applyAlignment="1">
      <alignment horizontal="right" vertical="center"/>
    </xf>
    <xf numFmtId="0" fontId="9" fillId="12" borderId="16" xfId="0" applyNumberFormat="1" applyFont="1" applyFill="1" applyBorder="1" applyAlignment="1" applyProtection="1">
      <alignment vertical="center"/>
    </xf>
    <xf numFmtId="4" fontId="9" fillId="12" borderId="16" xfId="0" applyNumberFormat="1" applyFont="1" applyFill="1" applyBorder="1" applyAlignment="1" applyProtection="1">
      <alignment horizontal="right" vertical="center"/>
    </xf>
    <xf numFmtId="4" fontId="9" fillId="12" borderId="20" xfId="0" applyNumberFormat="1" applyFont="1" applyFill="1" applyBorder="1" applyAlignment="1" applyProtection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7" fillId="0" borderId="13" xfId="0" applyFont="1" applyFill="1" applyBorder="1" applyAlignment="1" applyProtection="1">
      <alignment horizontal="center" vertical="center" wrapText="1" readingOrder="1"/>
      <protection locked="0"/>
    </xf>
    <xf numFmtId="0" fontId="7" fillId="0" borderId="13" xfId="0" applyFont="1" applyBorder="1" applyAlignment="1">
      <alignment horizontal="center" vertical="center" readingOrder="1"/>
    </xf>
    <xf numFmtId="0" fontId="9" fillId="13" borderId="13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>
      <alignment horizontal="center" vertical="center"/>
    </xf>
    <xf numFmtId="0" fontId="9" fillId="13" borderId="13" xfId="0" applyFont="1" applyFill="1" applyBorder="1" applyAlignment="1">
      <alignment horizontal="center" vertical="center"/>
    </xf>
    <xf numFmtId="0" fontId="9" fillId="12" borderId="15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0" fillId="0" borderId="0" xfId="0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 wrapText="1"/>
    </xf>
    <xf numFmtId="0" fontId="0" fillId="0" borderId="0" xfId="0"/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left" wrapText="1"/>
    </xf>
    <xf numFmtId="0" fontId="25" fillId="0" borderId="0" xfId="0" applyNumberFormat="1" applyFont="1" applyFill="1" applyBorder="1" applyAlignment="1" applyProtection="1">
      <alignment wrapText="1"/>
    </xf>
    <xf numFmtId="0" fontId="22" fillId="0" borderId="17" xfId="0" applyNumberFormat="1" applyFont="1" applyFill="1" applyBorder="1" applyAlignment="1" applyProtection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6" fillId="0" borderId="17" xfId="0" applyFont="1" applyBorder="1" applyAlignment="1">
      <alignment horizontal="right" vertical="center"/>
    </xf>
    <xf numFmtId="0" fontId="13" fillId="15" borderId="5" xfId="0" applyNumberFormat="1" applyFont="1" applyFill="1" applyBorder="1" applyAlignment="1" applyProtection="1">
      <alignment horizontal="center" vertical="center" wrapText="1"/>
    </xf>
    <xf numFmtId="0" fontId="10" fillId="16" borderId="3" xfId="0" applyFont="1" applyFill="1" applyBorder="1" applyAlignment="1">
      <alignment horizontal="left" vertical="center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quotePrefix="1" applyNumberFormat="1" applyFont="1" applyFill="1" applyBorder="1" applyAlignment="1" applyProtection="1">
      <alignment horizontal="center" vertical="center" wrapText="1"/>
    </xf>
    <xf numFmtId="0" fontId="14" fillId="0" borderId="0" xfId="0" quotePrefix="1" applyNumberFormat="1" applyFont="1" applyFill="1" applyBorder="1" applyAlignment="1" applyProtection="1">
      <alignment horizontal="left" wrapText="1"/>
    </xf>
    <xf numFmtId="0" fontId="27" fillId="0" borderId="0" xfId="0" applyNumberFormat="1" applyFont="1" applyFill="1" applyBorder="1" applyAlignment="1" applyProtection="1">
      <alignment wrapText="1"/>
    </xf>
    <xf numFmtId="3" fontId="21" fillId="0" borderId="0" xfId="0" applyNumberFormat="1" applyFont="1" applyBorder="1" applyAlignment="1">
      <alignment horizontal="right"/>
    </xf>
    <xf numFmtId="0" fontId="1" fillId="0" borderId="0" xfId="0" applyFont="1"/>
    <xf numFmtId="0" fontId="0" fillId="0" borderId="0" xfId="0"/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1" fillId="16" borderId="4" xfId="0" applyNumberFormat="1" applyFont="1" applyFill="1" applyBorder="1" applyAlignment="1" applyProtection="1">
      <alignment vertical="center"/>
    </xf>
    <xf numFmtId="0" fontId="0" fillId="0" borderId="0" xfId="0"/>
    <xf numFmtId="0" fontId="13" fillId="17" borderId="5" xfId="0" applyNumberFormat="1" applyFont="1" applyFill="1" applyBorder="1" applyAlignment="1" applyProtection="1">
      <alignment horizontal="center" vertical="center" wrapText="1"/>
    </xf>
    <xf numFmtId="0" fontId="13" fillId="17" borderId="18" xfId="0" applyNumberFormat="1" applyFont="1" applyFill="1" applyBorder="1" applyAlignment="1" applyProtection="1">
      <alignment horizontal="center" vertical="center" wrapText="1"/>
    </xf>
    <xf numFmtId="0" fontId="9" fillId="13" borderId="24" xfId="0" applyFont="1" applyFill="1" applyBorder="1" applyAlignment="1">
      <alignment horizontal="center" vertical="center"/>
    </xf>
    <xf numFmtId="0" fontId="9" fillId="13" borderId="25" xfId="0" applyFont="1" applyFill="1" applyBorder="1" applyAlignment="1">
      <alignment vertical="center"/>
    </xf>
    <xf numFmtId="4" fontId="9" fillId="13" borderId="25" xfId="0" applyNumberFormat="1" applyFont="1" applyFill="1" applyBorder="1" applyAlignment="1">
      <alignment horizontal="right" vertical="center" wrapText="1"/>
    </xf>
    <xf numFmtId="4" fontId="9" fillId="13" borderId="26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9" fillId="13" borderId="24" xfId="0" applyNumberFormat="1" applyFont="1" applyFill="1" applyBorder="1" applyAlignment="1" applyProtection="1">
      <alignment horizontal="center" vertical="center"/>
    </xf>
    <xf numFmtId="0" fontId="9" fillId="13" borderId="25" xfId="0" applyNumberFormat="1" applyFont="1" applyFill="1" applyBorder="1" applyAlignment="1" applyProtection="1">
      <alignment vertical="center" wrapText="1"/>
    </xf>
    <xf numFmtId="4" fontId="9" fillId="13" borderId="25" xfId="0" applyNumberFormat="1" applyFont="1" applyFill="1" applyBorder="1" applyAlignment="1" applyProtection="1">
      <alignment vertical="center"/>
    </xf>
    <xf numFmtId="4" fontId="9" fillId="13" borderId="26" xfId="0" applyNumberFormat="1" applyFont="1" applyFill="1" applyBorder="1" applyAlignment="1" applyProtection="1">
      <alignment vertical="center"/>
    </xf>
    <xf numFmtId="0" fontId="9" fillId="13" borderId="14" xfId="0" applyNumberFormat="1" applyFont="1" applyFill="1" applyBorder="1" applyAlignment="1" applyProtection="1">
      <alignment vertical="center" wrapText="1"/>
    </xf>
    <xf numFmtId="4" fontId="9" fillId="13" borderId="14" xfId="0" applyNumberFormat="1" applyFont="1" applyFill="1" applyBorder="1" applyAlignment="1" applyProtection="1">
      <alignment vertical="center"/>
    </xf>
    <xf numFmtId="4" fontId="9" fillId="13" borderId="19" xfId="0" applyNumberFormat="1" applyFont="1" applyFill="1" applyBorder="1" applyAlignment="1" applyProtection="1">
      <alignment vertical="center"/>
    </xf>
    <xf numFmtId="0" fontId="9" fillId="12" borderId="16" xfId="0" applyNumberFormat="1" applyFont="1" applyFill="1" applyBorder="1" applyAlignment="1" applyProtection="1">
      <alignment vertical="center" wrapText="1"/>
    </xf>
    <xf numFmtId="4" fontId="9" fillId="12" borderId="16" xfId="0" applyNumberFormat="1" applyFont="1" applyFill="1" applyBorder="1" applyAlignment="1" applyProtection="1">
      <alignment vertical="center"/>
    </xf>
    <xf numFmtId="4" fontId="9" fillId="12" borderId="20" xfId="0" applyNumberFormat="1" applyFont="1" applyFill="1" applyBorder="1" applyAlignment="1" applyProtection="1">
      <alignment vertical="center"/>
    </xf>
    <xf numFmtId="0" fontId="7" fillId="0" borderId="13" xfId="0" applyFont="1" applyBorder="1" applyAlignment="1">
      <alignment horizontal="center" vertical="center"/>
    </xf>
    <xf numFmtId="0" fontId="3" fillId="0" borderId="14" xfId="0" applyNumberFormat="1" applyFont="1" applyFill="1" applyBorder="1" applyAlignment="1" applyProtection="1">
      <alignment vertical="center" wrapText="1"/>
    </xf>
    <xf numFmtId="4" fontId="3" fillId="0" borderId="14" xfId="0" applyNumberFormat="1" applyFont="1" applyFill="1" applyBorder="1" applyAlignment="1" applyProtection="1">
      <alignment horizontal="right" vertical="center" wrapText="1"/>
    </xf>
    <xf numFmtId="4" fontId="3" fillId="0" borderId="14" xfId="0" applyNumberFormat="1" applyFont="1" applyFill="1" applyBorder="1" applyAlignment="1" applyProtection="1">
      <alignment vertical="center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/>
    </xf>
    <xf numFmtId="4" fontId="11" fillId="0" borderId="14" xfId="1" applyNumberFormat="1" applyFont="1" applyFill="1" applyBorder="1" applyAlignment="1" applyProtection="1">
      <alignment horizontal="right" vertical="center" wrapText="1" readingOrder="1"/>
      <protection locked="0"/>
    </xf>
    <xf numFmtId="4" fontId="17" fillId="11" borderId="19" xfId="1" applyNumberFormat="1" applyFont="1" applyFill="1" applyBorder="1" applyAlignment="1" applyProtection="1">
      <alignment horizontal="right" vertical="top" wrapText="1" readingOrder="1"/>
      <protection locked="0"/>
    </xf>
    <xf numFmtId="0" fontId="18" fillId="9" borderId="13" xfId="0" applyFont="1" applyFill="1" applyBorder="1" applyAlignment="1" applyProtection="1">
      <alignment vertical="center" wrapText="1" readingOrder="1"/>
      <protection locked="0"/>
    </xf>
    <xf numFmtId="0" fontId="18" fillId="9" borderId="14" xfId="0" applyFont="1" applyFill="1" applyBorder="1" applyAlignment="1">
      <alignment vertical="center"/>
    </xf>
    <xf numFmtId="4" fontId="18" fillId="9" borderId="19" xfId="1" applyNumberFormat="1" applyFont="1" applyFill="1" applyBorder="1" applyAlignment="1" applyProtection="1">
      <alignment horizontal="right" vertical="center" wrapText="1" readingOrder="1"/>
      <protection locked="0"/>
    </xf>
    <xf numFmtId="4" fontId="18" fillId="0" borderId="19" xfId="1" applyNumberFormat="1" applyFont="1" applyFill="1" applyBorder="1" applyAlignment="1" applyProtection="1">
      <alignment horizontal="right" vertical="top" wrapText="1" readingOrder="1"/>
      <protection locked="0"/>
    </xf>
    <xf numFmtId="4" fontId="11" fillId="0" borderId="19" xfId="1" applyNumberFormat="1" applyFont="1" applyFill="1" applyBorder="1" applyAlignment="1" applyProtection="1">
      <alignment horizontal="right" vertical="top" wrapText="1" readingOrder="1"/>
      <protection locked="0"/>
    </xf>
    <xf numFmtId="0" fontId="17" fillId="11" borderId="13" xfId="0" applyFont="1" applyFill="1" applyBorder="1" applyAlignment="1" applyProtection="1">
      <alignment vertical="top" wrapText="1" readingOrder="1"/>
      <protection locked="0"/>
    </xf>
    <xf numFmtId="0" fontId="17" fillId="11" borderId="14" xfId="0" applyFont="1" applyFill="1" applyBorder="1" applyAlignment="1" applyProtection="1">
      <alignment vertical="top" wrapText="1" readingOrder="1"/>
      <protection locked="0"/>
    </xf>
    <xf numFmtId="4" fontId="18" fillId="0" borderId="19" xfId="1" applyNumberFormat="1" applyFont="1" applyFill="1" applyBorder="1" applyAlignment="1" applyProtection="1">
      <alignment horizontal="right" vertical="center" wrapText="1" readingOrder="1"/>
      <protection locked="0"/>
    </xf>
    <xf numFmtId="0" fontId="17" fillId="11" borderId="14" xfId="0" applyFont="1" applyFill="1" applyBorder="1" applyAlignment="1"/>
    <xf numFmtId="0" fontId="18" fillId="9" borderId="14" xfId="0" applyFont="1" applyFill="1" applyBorder="1" applyAlignment="1">
      <alignment horizontal="left" vertical="center"/>
    </xf>
    <xf numFmtId="0" fontId="11" fillId="0" borderId="15" xfId="0" applyFont="1" applyFill="1" applyBorder="1" applyAlignment="1" applyProtection="1">
      <alignment horizontal="left" vertical="top" wrapText="1" readingOrder="1"/>
      <protection locked="0"/>
    </xf>
    <xf numFmtId="0" fontId="11" fillId="0" borderId="16" xfId="0" applyFont="1" applyFill="1" applyBorder="1" applyAlignment="1">
      <alignment horizontal="left"/>
    </xf>
    <xf numFmtId="0" fontId="17" fillId="18" borderId="24" xfId="0" applyFont="1" applyFill="1" applyBorder="1" applyAlignment="1" applyProtection="1">
      <alignment vertical="top" wrapText="1" readingOrder="1"/>
      <protection locked="0"/>
    </xf>
    <xf numFmtId="0" fontId="17" fillId="18" borderId="25" xfId="0" applyFont="1" applyFill="1" applyBorder="1" applyAlignment="1" applyProtection="1">
      <alignment vertical="top" wrapText="1" readingOrder="1"/>
      <protection locked="0"/>
    </xf>
    <xf numFmtId="4" fontId="17" fillId="18" borderId="25" xfId="1" applyNumberFormat="1" applyFont="1" applyFill="1" applyBorder="1" applyAlignment="1" applyProtection="1">
      <alignment horizontal="right" vertical="top" wrapText="1" readingOrder="1"/>
      <protection locked="0"/>
    </xf>
    <xf numFmtId="4" fontId="17" fillId="18" borderId="26" xfId="1" applyNumberFormat="1" applyFont="1" applyFill="1" applyBorder="1" applyAlignment="1" applyProtection="1">
      <alignment horizontal="right" vertical="top" wrapText="1" readingOrder="1"/>
      <protection locked="0"/>
    </xf>
    <xf numFmtId="4" fontId="11" fillId="0" borderId="16" xfId="1" applyNumberFormat="1" applyFont="1" applyFill="1" applyBorder="1" applyAlignment="1" applyProtection="1">
      <alignment horizontal="right" vertical="top" wrapText="1" readingOrder="1"/>
      <protection locked="0"/>
    </xf>
    <xf numFmtId="4" fontId="11" fillId="0" borderId="20" xfId="1" applyNumberFormat="1" applyFont="1" applyFill="1" applyBorder="1" applyAlignment="1" applyProtection="1">
      <alignment horizontal="right" vertical="top" wrapText="1" readingOrder="1"/>
      <protection locked="0"/>
    </xf>
    <xf numFmtId="0" fontId="17" fillId="18" borderId="24" xfId="0" applyNumberFormat="1" applyFont="1" applyFill="1" applyBorder="1" applyAlignment="1" applyProtection="1">
      <alignment horizontal="left" vertical="center" wrapText="1"/>
    </xf>
    <xf numFmtId="0" fontId="18" fillId="15" borderId="13" xfId="0" applyNumberFormat="1" applyFont="1" applyFill="1" applyBorder="1" applyAlignment="1" applyProtection="1">
      <alignment horizontal="left" vertical="center" wrapText="1"/>
    </xf>
    <xf numFmtId="4" fontId="28" fillId="15" borderId="14" xfId="0" applyNumberFormat="1" applyFont="1" applyFill="1" applyBorder="1" applyAlignment="1">
      <alignment horizontal="right"/>
    </xf>
    <xf numFmtId="4" fontId="28" fillId="15" borderId="19" xfId="0" applyNumberFormat="1" applyFont="1" applyFill="1" applyBorder="1" applyAlignment="1">
      <alignment horizontal="right"/>
    </xf>
    <xf numFmtId="0" fontId="29" fillId="15" borderId="13" xfId="0" quotePrefix="1" applyFont="1" applyFill="1" applyBorder="1" applyAlignment="1">
      <alignment horizontal="left" vertical="center" wrapText="1"/>
    </xf>
    <xf numFmtId="0" fontId="11" fillId="15" borderId="13" xfId="0" applyFont="1" applyFill="1" applyBorder="1" applyAlignment="1">
      <alignment horizontal="left" vertical="center"/>
    </xf>
    <xf numFmtId="0" fontId="29" fillId="15" borderId="15" xfId="0" applyNumberFormat="1" applyFont="1" applyFill="1" applyBorder="1" applyAlignment="1" applyProtection="1">
      <alignment horizontal="left" vertical="center" wrapText="1"/>
    </xf>
    <xf numFmtId="4" fontId="3" fillId="0" borderId="14" xfId="0" applyNumberFormat="1" applyFont="1" applyFill="1" applyBorder="1" applyAlignment="1" applyProtection="1">
      <alignment vertical="center" wrapText="1"/>
    </xf>
    <xf numFmtId="4" fontId="7" fillId="0" borderId="14" xfId="0" applyNumberFormat="1" applyFont="1" applyFill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right" vertical="center"/>
    </xf>
    <xf numFmtId="4" fontId="7" fillId="0" borderId="14" xfId="0" applyNumberFormat="1" applyFont="1" applyBorder="1" applyAlignment="1">
      <alignment horizontal="right" vertical="center" wrapText="1"/>
    </xf>
    <xf numFmtId="4" fontId="3" fillId="0" borderId="0" xfId="0" applyNumberFormat="1" applyFont="1" applyFill="1" applyBorder="1" applyAlignment="1" applyProtection="1"/>
    <xf numFmtId="4" fontId="7" fillId="0" borderId="14" xfId="0" applyNumberFormat="1" applyFont="1" applyFill="1" applyBorder="1" applyAlignment="1">
      <alignment vertical="center" wrapText="1" readingOrder="1"/>
    </xf>
    <xf numFmtId="4" fontId="7" fillId="0" borderId="14" xfId="0" applyNumberFormat="1" applyFont="1" applyBorder="1" applyAlignment="1">
      <alignment vertical="center" readingOrder="1"/>
    </xf>
    <xf numFmtId="4" fontId="7" fillId="0" borderId="14" xfId="0" applyNumberFormat="1" applyFont="1" applyBorder="1" applyAlignment="1">
      <alignment vertical="center" wrapText="1" readingOrder="1"/>
    </xf>
    <xf numFmtId="4" fontId="7" fillId="0" borderId="19" xfId="0" applyNumberFormat="1" applyFont="1" applyBorder="1" applyAlignment="1">
      <alignment vertical="center" readingOrder="1"/>
    </xf>
    <xf numFmtId="4" fontId="13" fillId="16" borderId="5" xfId="0" applyNumberFormat="1" applyFont="1" applyFill="1" applyBorder="1" applyAlignment="1">
      <alignment horizontal="right"/>
    </xf>
    <xf numFmtId="4" fontId="13" fillId="0" borderId="5" xfId="0" applyNumberFormat="1" applyFont="1" applyFill="1" applyBorder="1" applyAlignment="1">
      <alignment horizontal="right"/>
    </xf>
    <xf numFmtId="4" fontId="13" fillId="0" borderId="5" xfId="0" applyNumberFormat="1" applyFont="1" applyBorder="1" applyAlignment="1">
      <alignment horizontal="right"/>
    </xf>
    <xf numFmtId="4" fontId="10" fillId="0" borderId="5" xfId="0" applyNumberFormat="1" applyFont="1" applyFill="1" applyBorder="1" applyAlignment="1">
      <alignment horizontal="right"/>
    </xf>
    <xf numFmtId="4" fontId="13" fillId="17" borderId="5" xfId="0" applyNumberFormat="1" applyFont="1" applyFill="1" applyBorder="1" applyAlignment="1" applyProtection="1">
      <alignment horizontal="right" wrapText="1"/>
    </xf>
    <xf numFmtId="4" fontId="0" fillId="0" borderId="0" xfId="0" applyNumberFormat="1"/>
    <xf numFmtId="168" fontId="7" fillId="0" borderId="0" xfId="1" applyNumberFormat="1" applyFont="1"/>
    <xf numFmtId="0" fontId="7" fillId="0" borderId="0" xfId="0" applyFont="1" applyFill="1" applyAlignment="1" applyProtection="1">
      <alignment vertical="top" wrapText="1" readingOrder="1"/>
      <protection locked="0"/>
    </xf>
    <xf numFmtId="165" fontId="15" fillId="0" borderId="0" xfId="1" applyFont="1" applyFill="1" applyBorder="1" applyAlignment="1" applyProtection="1">
      <alignment horizontal="center" vertical="center" wrapText="1"/>
    </xf>
    <xf numFmtId="4" fontId="3" fillId="0" borderId="0" xfId="1" applyNumberFormat="1" applyFont="1" applyFill="1" applyBorder="1" applyAlignment="1" applyProtection="1"/>
    <xf numFmtId="4" fontId="3" fillId="0" borderId="19" xfId="0" applyNumberFormat="1" applyFont="1" applyFill="1" applyBorder="1" applyAlignment="1" applyProtection="1">
      <alignment vertical="center" wrapText="1"/>
    </xf>
    <xf numFmtId="4" fontId="7" fillId="0" borderId="14" xfId="0" applyNumberFormat="1" applyFont="1" applyBorder="1" applyAlignment="1">
      <alignment vertical="center" wrapText="1"/>
    </xf>
    <xf numFmtId="4" fontId="7" fillId="0" borderId="14" xfId="0" applyNumberFormat="1" applyFont="1" applyBorder="1" applyAlignment="1">
      <alignment vertical="center"/>
    </xf>
    <xf numFmtId="0" fontId="6" fillId="0" borderId="0" xfId="0" applyFont="1" applyFill="1" applyAlignment="1" applyProtection="1">
      <alignment vertical="top" wrapText="1" readingOrder="1"/>
      <protection locked="0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right" vertical="center" readingOrder="1"/>
    </xf>
    <xf numFmtId="0" fontId="7" fillId="0" borderId="14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3" fillId="0" borderId="14" xfId="0" applyNumberFormat="1" applyFont="1" applyFill="1" applyBorder="1" applyAlignment="1" applyProtection="1">
      <alignment horizontal="left" vertical="center" wrapText="1" readingOrder="1"/>
    </xf>
    <xf numFmtId="0" fontId="3" fillId="0" borderId="13" xfId="0" applyNumberFormat="1" applyFont="1" applyFill="1" applyBorder="1" applyAlignment="1" applyProtection="1">
      <alignment horizontal="center" vertical="center" readingOrder="1"/>
    </xf>
    <xf numFmtId="3" fontId="2" fillId="0" borderId="0" xfId="0" applyNumberFormat="1" applyFont="1" applyBorder="1" applyAlignment="1">
      <alignment horizontal="left"/>
    </xf>
    <xf numFmtId="0" fontId="8" fillId="0" borderId="21" xfId="0" applyFont="1" applyFill="1" applyBorder="1" applyAlignment="1">
      <alignment horizontal="center" vertical="center" wrapText="1"/>
    </xf>
    <xf numFmtId="167" fontId="0" fillId="0" borderId="0" xfId="0" applyNumberFormat="1"/>
    <xf numFmtId="1" fontId="7" fillId="0" borderId="0" xfId="1" applyNumberFormat="1" applyFont="1" applyAlignment="1">
      <alignment horizontal="center"/>
    </xf>
    <xf numFmtId="0" fontId="11" fillId="0" borderId="0" xfId="0" applyFont="1" applyFill="1" applyBorder="1" applyAlignment="1">
      <alignment horizontal="right"/>
    </xf>
    <xf numFmtId="169" fontId="1" fillId="0" borderId="0" xfId="0" applyNumberFormat="1" applyFont="1" applyFill="1"/>
    <xf numFmtId="0" fontId="9" fillId="13" borderId="29" xfId="0" applyNumberFormat="1" applyFont="1" applyFill="1" applyBorder="1" applyAlignment="1" applyProtection="1">
      <alignment horizontal="center" vertical="center"/>
    </xf>
    <xf numFmtId="0" fontId="9" fillId="13" borderId="30" xfId="0" applyNumberFormat="1" applyFont="1" applyFill="1" applyBorder="1" applyAlignment="1" applyProtection="1">
      <alignment vertical="center" wrapText="1"/>
    </xf>
    <xf numFmtId="4" fontId="3" fillId="0" borderId="13" xfId="0" applyNumberFormat="1" applyFont="1" applyFill="1" applyBorder="1" applyAlignment="1" applyProtection="1">
      <alignment horizontal="right" vertical="center"/>
    </xf>
    <xf numFmtId="4" fontId="9" fillId="13" borderId="13" xfId="0" applyNumberFormat="1" applyFont="1" applyFill="1" applyBorder="1" applyAlignment="1" applyProtection="1">
      <alignment horizontal="right" vertical="center"/>
    </xf>
    <xf numFmtId="4" fontId="9" fillId="12" borderId="15" xfId="0" applyNumberFormat="1" applyFont="1" applyFill="1" applyBorder="1" applyAlignment="1" applyProtection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9" fillId="13" borderId="13" xfId="0" applyNumberFormat="1" applyFont="1" applyFill="1" applyBorder="1" applyAlignment="1">
      <alignment horizontal="right" vertical="center"/>
    </xf>
    <xf numFmtId="4" fontId="8" fillId="0" borderId="13" xfId="0" applyNumberFormat="1" applyFont="1" applyBorder="1" applyAlignment="1">
      <alignment horizontal="right" vertical="center"/>
    </xf>
    <xf numFmtId="4" fontId="7" fillId="0" borderId="13" xfId="0" applyNumberFormat="1" applyFont="1" applyFill="1" applyBorder="1" applyAlignment="1" applyProtection="1">
      <alignment horizontal="right" vertical="center" wrapText="1" readingOrder="1"/>
      <protection locked="0"/>
    </xf>
    <xf numFmtId="4" fontId="9" fillId="13" borderId="29" xfId="0" applyNumberFormat="1" applyFont="1" applyFill="1" applyBorder="1" applyAlignment="1" applyProtection="1">
      <alignment horizontal="right" vertical="center"/>
    </xf>
    <xf numFmtId="165" fontId="1" fillId="0" borderId="0" xfId="1" applyFont="1" applyFill="1"/>
    <xf numFmtId="165" fontId="11" fillId="0" borderId="0" xfId="1" applyFont="1" applyFill="1"/>
    <xf numFmtId="165" fontId="11" fillId="0" borderId="0" xfId="1" applyFont="1" applyFill="1" applyAlignment="1">
      <alignment vertical="center"/>
    </xf>
    <xf numFmtId="165" fontId="16" fillId="0" borderId="0" xfId="1" applyFont="1" applyFill="1" applyBorder="1" applyAlignment="1" applyProtection="1">
      <alignment horizontal="center" vertical="center" wrapText="1" readingOrder="1"/>
      <protection locked="0"/>
    </xf>
    <xf numFmtId="165" fontId="16" fillId="0" borderId="0" xfId="1" applyFont="1" applyFill="1" applyAlignment="1">
      <alignment horizontal="center" vertical="center"/>
    </xf>
    <xf numFmtId="165" fontId="30" fillId="0" borderId="0" xfId="1" applyFont="1" applyFill="1" applyBorder="1" applyAlignment="1" applyProtection="1">
      <alignment horizontal="right" vertical="top" wrapText="1" readingOrder="1"/>
      <protection locked="0"/>
    </xf>
    <xf numFmtId="165" fontId="17" fillId="0" borderId="0" xfId="1" applyFont="1" applyFill="1"/>
    <xf numFmtId="165" fontId="17" fillId="0" borderId="0" xfId="1" applyFont="1" applyFill="1" applyBorder="1" applyAlignment="1" applyProtection="1">
      <alignment horizontal="right" vertical="top" wrapText="1" readingOrder="1"/>
      <protection locked="0"/>
    </xf>
    <xf numFmtId="165" fontId="18" fillId="0" borderId="0" xfId="1" applyFont="1" applyFill="1" applyBorder="1" applyAlignment="1" applyProtection="1">
      <alignment horizontal="right" vertical="center" wrapText="1" readingOrder="1"/>
      <protection locked="0"/>
    </xf>
    <xf numFmtId="165" fontId="18" fillId="0" borderId="0" xfId="1" applyFont="1" applyFill="1" applyBorder="1" applyAlignment="1" applyProtection="1">
      <alignment horizontal="right" vertical="top" wrapText="1" readingOrder="1"/>
      <protection locked="0"/>
    </xf>
    <xf numFmtId="165" fontId="18" fillId="0" borderId="0" xfId="1" applyFont="1" applyFill="1"/>
    <xf numFmtId="165" fontId="11" fillId="0" borderId="0" xfId="1" applyFont="1" applyFill="1" applyBorder="1" applyAlignment="1" applyProtection="1">
      <alignment horizontal="right" vertical="top" wrapText="1" readingOrder="1"/>
      <protection locked="0"/>
    </xf>
    <xf numFmtId="165" fontId="11" fillId="0" borderId="0" xfId="1" applyFont="1" applyFill="1" applyAlignment="1">
      <alignment horizontal="left"/>
    </xf>
    <xf numFmtId="165" fontId="19" fillId="0" borderId="0" xfId="1" applyFont="1" applyFill="1" applyBorder="1"/>
    <xf numFmtId="165" fontId="18" fillId="0" borderId="0" xfId="1" applyFont="1" applyFill="1" applyAlignment="1">
      <alignment horizontal="left"/>
    </xf>
    <xf numFmtId="165" fontId="18" fillId="0" borderId="0" xfId="1" applyFont="1" applyFill="1" applyBorder="1"/>
    <xf numFmtId="165" fontId="11" fillId="0" borderId="0" xfId="1" applyFont="1" applyFill="1" applyBorder="1" applyAlignment="1">
      <alignment horizontal="left" wrapText="1"/>
    </xf>
    <xf numFmtId="165" fontId="1" fillId="0" borderId="0" xfId="1" applyFont="1"/>
    <xf numFmtId="165" fontId="11" fillId="0" borderId="0" xfId="1" applyFont="1"/>
    <xf numFmtId="165" fontId="11" fillId="0" borderId="0" xfId="1" applyFont="1" applyBorder="1"/>
    <xf numFmtId="0" fontId="18" fillId="0" borderId="0" xfId="0" applyFont="1" applyFill="1" applyBorder="1" applyAlignment="1">
      <alignment horizontal="right"/>
    </xf>
    <xf numFmtId="0" fontId="18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 vertical="center"/>
    </xf>
    <xf numFmtId="4" fontId="1" fillId="0" borderId="0" xfId="0" applyNumberFormat="1" applyFont="1" applyFill="1" applyBorder="1" applyAlignment="1" applyProtection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7" fillId="12" borderId="5" xfId="0" applyNumberFormat="1" applyFont="1" applyFill="1" applyBorder="1" applyAlignment="1" applyProtection="1">
      <alignment horizontal="center" vertical="center" wrapText="1"/>
    </xf>
    <xf numFmtId="0" fontId="17" fillId="12" borderId="5" xfId="0" applyNumberFormat="1" applyFont="1" applyFill="1" applyBorder="1" applyAlignment="1" applyProtection="1">
      <alignment horizontal="left" vertical="center" wrapText="1"/>
    </xf>
    <xf numFmtId="0" fontId="17" fillId="13" borderId="5" xfId="0" applyNumberFormat="1" applyFont="1" applyFill="1" applyBorder="1" applyAlignment="1" applyProtection="1">
      <alignment horizontal="center" vertical="center" wrapText="1"/>
    </xf>
    <xf numFmtId="0" fontId="17" fillId="13" borderId="5" xfId="0" applyNumberFormat="1" applyFont="1" applyFill="1" applyBorder="1" applyAlignment="1" applyProtection="1">
      <alignment horizontal="left" vertical="center" wrapText="1"/>
    </xf>
    <xf numFmtId="0" fontId="11" fillId="15" borderId="5" xfId="0" applyNumberFormat="1" applyFont="1" applyFill="1" applyBorder="1" applyAlignment="1" applyProtection="1">
      <alignment horizontal="center" vertical="center" wrapText="1"/>
    </xf>
    <xf numFmtId="0" fontId="11" fillId="15" borderId="5" xfId="0" applyNumberFormat="1" applyFont="1" applyFill="1" applyBorder="1" applyAlignment="1" applyProtection="1">
      <alignment horizontal="left" vertical="center" wrapText="1"/>
    </xf>
    <xf numFmtId="0" fontId="18" fillId="15" borderId="5" xfId="0" applyNumberFormat="1" applyFont="1" applyFill="1" applyBorder="1" applyAlignment="1" applyProtection="1">
      <alignment horizontal="center" vertical="center" wrapText="1"/>
    </xf>
    <xf numFmtId="0" fontId="17" fillId="13" borderId="5" xfId="0" applyFont="1" applyFill="1" applyBorder="1" applyAlignment="1">
      <alignment horizontal="center" vertical="center"/>
    </xf>
    <xf numFmtId="0" fontId="17" fillId="13" borderId="5" xfId="0" applyNumberFormat="1" applyFont="1" applyFill="1" applyBorder="1" applyAlignment="1" applyProtection="1">
      <alignment vertical="center" wrapText="1"/>
    </xf>
    <xf numFmtId="0" fontId="11" fillId="15" borderId="5" xfId="0" applyNumberFormat="1" applyFont="1" applyFill="1" applyBorder="1" applyAlignment="1" applyProtection="1">
      <alignment vertical="center" wrapText="1"/>
    </xf>
    <xf numFmtId="0" fontId="18" fillId="0" borderId="0" xfId="0" applyFont="1"/>
    <xf numFmtId="0" fontId="17" fillId="0" borderId="0" xfId="0" applyFont="1"/>
    <xf numFmtId="4" fontId="17" fillId="12" borderId="18" xfId="0" applyNumberFormat="1" applyFont="1" applyFill="1" applyBorder="1" applyAlignment="1">
      <alignment horizontal="right"/>
    </xf>
    <xf numFmtId="4" fontId="17" fillId="13" borderId="18" xfId="0" applyNumberFormat="1" applyFont="1" applyFill="1" applyBorder="1" applyAlignment="1">
      <alignment horizontal="right"/>
    </xf>
    <xf numFmtId="4" fontId="28" fillId="15" borderId="18" xfId="0" applyNumberFormat="1" applyFont="1" applyFill="1" applyBorder="1" applyAlignment="1">
      <alignment horizontal="right"/>
    </xf>
    <xf numFmtId="4" fontId="13" fillId="17" borderId="5" xfId="0" quotePrefix="1" applyNumberFormat="1" applyFont="1" applyFill="1" applyBorder="1" applyAlignment="1">
      <alignment horizontal="right"/>
    </xf>
    <xf numFmtId="4" fontId="17" fillId="18" borderId="25" xfId="0" applyNumberFormat="1" applyFont="1" applyFill="1" applyBorder="1" applyAlignment="1">
      <alignment horizontal="right" vertical="center"/>
    </xf>
    <xf numFmtId="4" fontId="17" fillId="18" borderId="26" xfId="0" applyNumberFormat="1" applyFont="1" applyFill="1" applyBorder="1" applyAlignment="1">
      <alignment horizontal="right" vertical="center"/>
    </xf>
    <xf numFmtId="0" fontId="10" fillId="0" borderId="0" xfId="0" quotePrefix="1" applyNumberFormat="1" applyFont="1" applyFill="1" applyBorder="1" applyAlignment="1" applyProtection="1">
      <alignment horizontal="left" vertical="center" wrapText="1"/>
    </xf>
    <xf numFmtId="4" fontId="13" fillId="0" borderId="0" xfId="0" applyNumberFormat="1" applyFont="1" applyFill="1" applyBorder="1" applyAlignment="1">
      <alignment horizontal="right"/>
    </xf>
    <xf numFmtId="0" fontId="9" fillId="13" borderId="29" xfId="0" applyFont="1" applyFill="1" applyBorder="1" applyAlignment="1">
      <alignment horizontal="center" vertical="center"/>
    </xf>
    <xf numFmtId="0" fontId="9" fillId="13" borderId="30" xfId="0" applyFont="1" applyFill="1" applyBorder="1" applyAlignment="1">
      <alignment vertical="center"/>
    </xf>
    <xf numFmtId="4" fontId="9" fillId="13" borderId="30" xfId="0" applyNumberFormat="1" applyFont="1" applyFill="1" applyBorder="1" applyAlignment="1">
      <alignment horizontal="right" vertical="center" wrapText="1"/>
    </xf>
    <xf numFmtId="4" fontId="9" fillId="13" borderId="32" xfId="0" applyNumberFormat="1" applyFont="1" applyFill="1" applyBorder="1" applyAlignment="1">
      <alignment horizontal="right" vertical="center" wrapText="1"/>
    </xf>
    <xf numFmtId="0" fontId="17" fillId="11" borderId="13" xfId="0" applyFont="1" applyFill="1" applyBorder="1" applyAlignment="1" applyProtection="1">
      <alignment vertical="center" wrapText="1" readingOrder="1"/>
      <protection locked="0"/>
    </xf>
    <xf numFmtId="4" fontId="17" fillId="11" borderId="14" xfId="1" applyNumberFormat="1" applyFont="1" applyFill="1" applyBorder="1" applyAlignment="1" applyProtection="1">
      <alignment horizontal="right" vertical="center" wrapText="1" readingOrder="1"/>
      <protection locked="0"/>
    </xf>
    <xf numFmtId="4" fontId="17" fillId="11" borderId="19" xfId="1" applyNumberFormat="1" applyFont="1" applyFill="1" applyBorder="1" applyAlignment="1" applyProtection="1">
      <alignment horizontal="right" vertical="center" wrapText="1" readingOrder="1"/>
      <protection locked="0"/>
    </xf>
    <xf numFmtId="0" fontId="31" fillId="0" borderId="0" xfId="0" applyFont="1" applyAlignment="1" applyProtection="1">
      <alignment vertical="top" wrapText="1" readingOrder="1"/>
      <protection locked="0"/>
    </xf>
    <xf numFmtId="0" fontId="32" fillId="0" borderId="0" xfId="0" applyFont="1" applyAlignment="1" applyProtection="1">
      <alignment vertical="top" wrapText="1" readingOrder="1"/>
      <protection locked="0"/>
    </xf>
    <xf numFmtId="0" fontId="33" fillId="0" borderId="0" xfId="0" applyFont="1" applyAlignment="1" applyProtection="1">
      <alignment horizontal="left" vertical="top" wrapText="1" readingOrder="1"/>
      <protection locked="0"/>
    </xf>
    <xf numFmtId="4" fontId="34" fillId="0" borderId="14" xfId="1" applyNumberFormat="1" applyFont="1" applyFill="1" applyBorder="1" applyAlignment="1" applyProtection="1">
      <alignment horizontal="right" vertical="top" wrapText="1" readingOrder="1"/>
      <protection locked="0"/>
    </xf>
    <xf numFmtId="0" fontId="11" fillId="0" borderId="33" xfId="0" applyFont="1" applyFill="1" applyBorder="1" applyAlignment="1" applyProtection="1">
      <alignment horizontal="left" vertical="top" wrapText="1" readingOrder="1"/>
      <protection locked="0"/>
    </xf>
    <xf numFmtId="0" fontId="11" fillId="0" borderId="0" xfId="0" applyFont="1" applyFill="1" applyBorder="1" applyAlignment="1">
      <alignment horizontal="left"/>
    </xf>
    <xf numFmtId="4" fontId="11" fillId="0" borderId="0" xfId="1" applyNumberFormat="1" applyFont="1" applyFill="1" applyBorder="1" applyAlignment="1" applyProtection="1">
      <alignment horizontal="right" vertical="top" wrapText="1" readingOrder="1"/>
      <protection locked="0"/>
    </xf>
    <xf numFmtId="4" fontId="11" fillId="0" borderId="34" xfId="1" applyNumberFormat="1" applyFont="1" applyFill="1" applyBorder="1" applyAlignment="1" applyProtection="1">
      <alignment horizontal="right" vertical="top" wrapText="1" readingOrder="1"/>
      <protection locked="0"/>
    </xf>
    <xf numFmtId="0" fontId="33" fillId="0" borderId="0" xfId="0" applyFont="1" applyAlignment="1" applyProtection="1">
      <alignment vertical="top" wrapText="1" readingOrder="1"/>
      <protection locked="0"/>
    </xf>
    <xf numFmtId="0" fontId="35" fillId="0" borderId="0" xfId="0" applyFont="1" applyAlignment="1" applyProtection="1">
      <alignment vertical="top" wrapText="1" readingOrder="1"/>
      <protection locked="0"/>
    </xf>
    <xf numFmtId="0" fontId="33" fillId="0" borderId="0" xfId="0" applyFont="1" applyFill="1" applyAlignment="1" applyProtection="1">
      <alignment horizontal="left" vertical="top" wrapText="1" readingOrder="1"/>
      <protection locked="0"/>
    </xf>
    <xf numFmtId="0" fontId="7" fillId="0" borderId="0" xfId="0" applyFont="1" applyAlignment="1">
      <alignment horizontal="left"/>
    </xf>
    <xf numFmtId="0" fontId="7" fillId="0" borderId="0" xfId="0" applyFont="1"/>
    <xf numFmtId="4" fontId="7" fillId="0" borderId="0" xfId="1" applyNumberFormat="1" applyFont="1" applyAlignment="1"/>
    <xf numFmtId="166" fontId="6" fillId="0" borderId="0" xfId="0" applyNumberFormat="1" applyFont="1" applyAlignment="1" applyProtection="1">
      <alignment vertical="top" wrapText="1" readingOrder="1"/>
      <protection locked="0"/>
    </xf>
    <xf numFmtId="4" fontId="3" fillId="0" borderId="35" xfId="0" applyNumberFormat="1" applyFont="1" applyFill="1" applyBorder="1" applyAlignment="1" applyProtection="1">
      <alignment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NumberFormat="1" applyFont="1" applyFill="1" applyBorder="1" applyAlignment="1" applyProtection="1">
      <alignment vertical="center" wrapText="1"/>
    </xf>
    <xf numFmtId="0" fontId="24" fillId="0" borderId="0" xfId="0" applyFont="1" applyAlignment="1">
      <alignment wrapText="1"/>
    </xf>
    <xf numFmtId="0" fontId="10" fillId="16" borderId="3" xfId="0" applyNumberFormat="1" applyFont="1" applyFill="1" applyBorder="1" applyAlignment="1" applyProtection="1">
      <alignment horizontal="left" vertical="center" wrapText="1"/>
    </xf>
    <xf numFmtId="0" fontId="1" fillId="16" borderId="4" xfId="0" applyNumberFormat="1" applyFont="1" applyFill="1" applyBorder="1" applyAlignment="1" applyProtection="1">
      <alignment vertical="center" wrapText="1"/>
    </xf>
    <xf numFmtId="0" fontId="1" fillId="16" borderId="4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>
      <alignment vertical="center"/>
    </xf>
    <xf numFmtId="0" fontId="13" fillId="0" borderId="3" xfId="0" quotePrefix="1" applyFont="1" applyBorder="1" applyAlignment="1">
      <alignment horizontal="center" wrapText="1"/>
    </xf>
    <xf numFmtId="0" fontId="13" fillId="0" borderId="4" xfId="0" quotePrefix="1" applyFont="1" applyBorder="1" applyAlignment="1">
      <alignment horizontal="center" wrapText="1"/>
    </xf>
    <xf numFmtId="0" fontId="13" fillId="0" borderId="18" xfId="0" quotePrefix="1" applyFont="1" applyBorder="1" applyAlignment="1">
      <alignment horizontal="center" wrapText="1"/>
    </xf>
    <xf numFmtId="0" fontId="10" fillId="0" borderId="3" xfId="0" quotePrefix="1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0" fillId="0" borderId="18" xfId="0" applyNumberFormat="1" applyFont="1" applyFill="1" applyBorder="1" applyAlignment="1" applyProtection="1">
      <alignment horizontal="left" vertical="center" wrapText="1"/>
    </xf>
    <xf numFmtId="0" fontId="24" fillId="0" borderId="0" xfId="0" applyFont="1" applyFill="1" applyAlignment="1">
      <alignment wrapText="1"/>
    </xf>
    <xf numFmtId="0" fontId="13" fillId="17" borderId="5" xfId="0" applyNumberFormat="1" applyFont="1" applyFill="1" applyBorder="1" applyAlignment="1" applyProtection="1">
      <alignment horizontal="left" vertical="center" wrapText="1"/>
    </xf>
    <xf numFmtId="0" fontId="10" fillId="0" borderId="3" xfId="0" quotePrefix="1" applyNumberFormat="1" applyFont="1" applyFill="1" applyBorder="1" applyAlignment="1" applyProtection="1">
      <alignment horizontal="left" vertical="center" wrapText="1"/>
    </xf>
    <xf numFmtId="0" fontId="10" fillId="0" borderId="3" xfId="0" quotePrefix="1" applyFont="1" applyBorder="1" applyAlignment="1">
      <alignment horizontal="left" vertical="center"/>
    </xf>
    <xf numFmtId="0" fontId="10" fillId="16" borderId="3" xfId="0" quotePrefix="1" applyNumberFormat="1" applyFont="1" applyFill="1" applyBorder="1" applyAlignment="1" applyProtection="1">
      <alignment horizontal="left" vertical="center" wrapText="1"/>
    </xf>
    <xf numFmtId="0" fontId="1" fillId="0" borderId="18" xfId="0" applyNumberFormat="1" applyFont="1" applyFill="1" applyBorder="1" applyAlignment="1" applyProtection="1">
      <alignment vertical="center" wrapText="1"/>
    </xf>
    <xf numFmtId="0" fontId="10" fillId="16" borderId="5" xfId="0" quotePrefix="1" applyNumberFormat="1" applyFont="1" applyFill="1" applyBorder="1" applyAlignment="1" applyProtection="1">
      <alignment horizontal="left" vertical="center" wrapText="1"/>
    </xf>
    <xf numFmtId="0" fontId="1" fillId="16" borderId="5" xfId="0" applyNumberFormat="1" applyFont="1" applyFill="1" applyBorder="1" applyAlignment="1" applyProtection="1">
      <alignment vertical="center" wrapText="1"/>
    </xf>
    <xf numFmtId="0" fontId="1" fillId="16" borderId="18" xfId="0" applyNumberFormat="1" applyFont="1" applyFill="1" applyBorder="1" applyAlignment="1" applyProtection="1">
      <alignment vertical="center" wrapText="1"/>
    </xf>
    <xf numFmtId="0" fontId="13" fillId="0" borderId="5" xfId="0" quotePrefix="1" applyFont="1" applyBorder="1" applyAlignment="1">
      <alignment horizontal="center" wrapText="1"/>
    </xf>
    <xf numFmtId="0" fontId="21" fillId="0" borderId="0" xfId="0" applyNumberFormat="1" applyFont="1" applyFill="1" applyBorder="1" applyAlignment="1" applyProtection="1">
      <alignment horizont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 applyProtection="1">
      <alignment vertical="center" wrapText="1"/>
    </xf>
    <xf numFmtId="0" fontId="24" fillId="0" borderId="0" xfId="0" applyFont="1" applyAlignment="1">
      <alignment vertical="center" wrapText="1"/>
    </xf>
    <xf numFmtId="0" fontId="18" fillId="0" borderId="8" xfId="0" applyFont="1" applyFill="1" applyBorder="1" applyAlignment="1" applyProtection="1">
      <alignment horizontal="center" vertical="center" wrapText="1" readingOrder="1"/>
      <protection locked="0"/>
    </xf>
    <xf numFmtId="0" fontId="18" fillId="0" borderId="11" xfId="0" applyFont="1" applyFill="1" applyBorder="1" applyAlignment="1" applyProtection="1">
      <alignment horizontal="center" vertical="center" wrapText="1" readingOrder="1"/>
      <protection locked="0"/>
    </xf>
    <xf numFmtId="0" fontId="18" fillId="0" borderId="7" xfId="0" applyFont="1" applyFill="1" applyBorder="1" applyAlignment="1" applyProtection="1">
      <alignment horizontal="center" vertical="center" wrapText="1" readingOrder="1"/>
      <protection locked="0"/>
    </xf>
    <xf numFmtId="0" fontId="18" fillId="0" borderId="10" xfId="0" applyFont="1" applyFill="1" applyBorder="1" applyAlignment="1" applyProtection="1">
      <alignment horizontal="center" vertical="center" wrapText="1" readingOrder="1"/>
      <protection locked="0"/>
    </xf>
    <xf numFmtId="4" fontId="18" fillId="0" borderId="8" xfId="1" applyNumberFormat="1" applyFont="1" applyFill="1" applyBorder="1" applyAlignment="1" applyProtection="1">
      <alignment horizontal="center" vertical="center" wrapText="1" readingOrder="1"/>
      <protection locked="0"/>
    </xf>
    <xf numFmtId="4" fontId="18" fillId="0" borderId="11" xfId="1" applyNumberFormat="1" applyFont="1" applyFill="1" applyBorder="1" applyAlignment="1" applyProtection="1">
      <alignment horizontal="center" vertical="center" wrapText="1" readingOrder="1"/>
      <protection locked="0"/>
    </xf>
    <xf numFmtId="4" fontId="18" fillId="0" borderId="9" xfId="1" applyNumberFormat="1" applyFont="1" applyFill="1" applyBorder="1" applyAlignment="1" applyProtection="1">
      <alignment horizontal="center" vertical="center" wrapText="1" readingOrder="1"/>
      <protection locked="0"/>
    </xf>
    <xf numFmtId="4" fontId="18" fillId="0" borderId="12" xfId="1" applyNumberFormat="1" applyFont="1" applyFill="1" applyBorder="1" applyAlignment="1" applyProtection="1">
      <alignment horizontal="center" vertical="center" wrapText="1" readingOrder="1"/>
      <protection locked="0"/>
    </xf>
    <xf numFmtId="0" fontId="5" fillId="7" borderId="0" xfId="0" applyFont="1" applyFill="1" applyAlignment="1" applyProtection="1">
      <alignment horizontal="left" vertical="top" wrapText="1" readingOrder="1"/>
      <protection locked="0"/>
    </xf>
    <xf numFmtId="0" fontId="4" fillId="2" borderId="0" xfId="0" applyFont="1" applyFill="1" applyAlignment="1" applyProtection="1">
      <alignment horizontal="left" vertical="top" wrapText="1" readingOrder="1"/>
      <protection locked="0"/>
    </xf>
    <xf numFmtId="0" fontId="4" fillId="10" borderId="0" xfId="0" applyFont="1" applyFill="1" applyAlignment="1" applyProtection="1">
      <alignment horizontal="left" vertical="top" wrapText="1" readingOrder="1"/>
      <protection locked="0"/>
    </xf>
    <xf numFmtId="0" fontId="9" fillId="8" borderId="2" xfId="0" applyFont="1" applyFill="1" applyBorder="1" applyAlignment="1" applyProtection="1">
      <alignment horizontal="left" vertical="top" wrapText="1" readingOrder="1"/>
      <protection locked="0"/>
    </xf>
    <xf numFmtId="0" fontId="4" fillId="6" borderId="0" xfId="0" applyFont="1" applyFill="1" applyAlignment="1" applyProtection="1">
      <alignment horizontal="left" vertical="top" wrapText="1" readingOrder="1"/>
      <protection locked="0"/>
    </xf>
    <xf numFmtId="0" fontId="4" fillId="5" borderId="0" xfId="0" applyFont="1" applyFill="1" applyAlignment="1" applyProtection="1">
      <alignment horizontal="left" vertical="top" wrapText="1" readingOrder="1"/>
      <protection locked="0"/>
    </xf>
    <xf numFmtId="0" fontId="4" fillId="4" borderId="0" xfId="0" applyFont="1" applyFill="1" applyAlignment="1" applyProtection="1">
      <alignment horizontal="left" vertical="top" wrapText="1" readingOrder="1"/>
      <protection locked="0"/>
    </xf>
    <xf numFmtId="0" fontId="4" fillId="3" borderId="0" xfId="0" applyFont="1" applyFill="1" applyAlignment="1" applyProtection="1">
      <alignment horizontal="left" vertical="top" wrapText="1" readingOrder="1"/>
      <protection locked="0"/>
    </xf>
    <xf numFmtId="0" fontId="36" fillId="7" borderId="0" xfId="0" applyFont="1" applyFill="1" applyAlignment="1" applyProtection="1">
      <alignment horizontal="left" vertical="top" wrapText="1" readingOrder="1"/>
      <protection locked="0"/>
    </xf>
    <xf numFmtId="0" fontId="5" fillId="7" borderId="0" xfId="0" applyFont="1" applyFill="1" applyAlignment="1" applyProtection="1">
      <alignment vertical="top" wrapText="1" readingOrder="1"/>
      <protection locked="0"/>
    </xf>
    <xf numFmtId="0" fontId="4" fillId="2" borderId="2" xfId="0" applyFont="1" applyFill="1" applyBorder="1" applyAlignment="1" applyProtection="1">
      <alignment vertical="top" wrapText="1" readingOrder="1"/>
      <protection locked="0"/>
    </xf>
    <xf numFmtId="0" fontId="4" fillId="2" borderId="0" xfId="0" applyFont="1" applyFill="1" applyAlignment="1" applyProtection="1">
      <alignment vertical="top" wrapText="1" readingOrder="1"/>
      <protection locked="0"/>
    </xf>
    <xf numFmtId="0" fontId="18" fillId="9" borderId="6" xfId="0" applyFont="1" applyFill="1" applyBorder="1" applyAlignment="1" applyProtection="1">
      <alignment horizontal="left" vertical="center" wrapText="1" readingOrder="1"/>
      <protection locked="0"/>
    </xf>
    <xf numFmtId="0" fontId="18" fillId="9" borderId="0" xfId="0" applyFont="1" applyFill="1" applyBorder="1" applyAlignment="1" applyProtection="1">
      <alignment horizontal="left" vertical="center" wrapText="1" readingOrder="1"/>
      <protection locked="0"/>
    </xf>
    <xf numFmtId="165" fontId="18" fillId="0" borderId="0" xfId="1" applyFont="1" applyFill="1" applyBorder="1" applyAlignment="1" applyProtection="1">
      <alignment horizontal="center" vertical="center" wrapText="1" readingOrder="1"/>
      <protection locked="0"/>
    </xf>
    <xf numFmtId="4" fontId="8" fillId="0" borderId="21" xfId="0" applyNumberFormat="1" applyFont="1" applyFill="1" applyBorder="1" applyAlignment="1">
      <alignment horizontal="right" vertical="center" wrapText="1"/>
    </xf>
    <xf numFmtId="4" fontId="9" fillId="0" borderId="31" xfId="0" applyNumberFormat="1" applyFont="1" applyFill="1" applyBorder="1" applyAlignment="1">
      <alignment horizontal="right" vertical="center" wrapText="1"/>
    </xf>
    <xf numFmtId="0" fontId="18" fillId="0" borderId="27" xfId="0" applyFont="1" applyFill="1" applyBorder="1" applyAlignment="1" applyProtection="1">
      <alignment horizontal="center" vertical="center" wrapText="1" readingOrder="1"/>
      <protection locked="0"/>
    </xf>
    <xf numFmtId="0" fontId="18" fillId="0" borderId="28" xfId="0" applyFont="1" applyFill="1" applyBorder="1" applyAlignment="1" applyProtection="1">
      <alignment horizontal="center" vertical="center" wrapText="1" readingOrder="1"/>
      <protection locked="0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0"/>
      <rgbColor rgb="00FFFFFF"/>
      <rgbColor rgb="00282894"/>
      <rgbColor rgb="003C3C9E"/>
      <rgbColor rgb="005050A8"/>
      <rgbColor rgb="006464B2"/>
      <rgbColor rgb="00FFFF00"/>
      <rgbColor rgb="000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66FF"/>
      <color rgb="FF1313ED"/>
      <color rgb="FF6666FF"/>
      <color rgb="FF1940E7"/>
      <color rgb="FF0D0694"/>
      <color rgb="FF6699FF"/>
      <color rgb="FF3366FF"/>
      <color rgb="FF3333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9"/>
  <sheetViews>
    <sheetView workbookViewId="0">
      <selection activeCell="I36" sqref="I36"/>
    </sheetView>
  </sheetViews>
  <sheetFormatPr defaultColWidth="9.140625" defaultRowHeight="12.75" x14ac:dyDescent="0.2"/>
  <cols>
    <col min="1" max="4" width="9.140625" style="118"/>
    <col min="5" max="9" width="25.28515625" style="118" customWidth="1"/>
    <col min="10" max="16384" width="9.140625" style="118"/>
  </cols>
  <sheetData>
    <row r="1" spans="1:9" ht="42" customHeight="1" x14ac:dyDescent="0.2">
      <c r="A1" s="302" t="s">
        <v>490</v>
      </c>
      <c r="B1" s="302"/>
      <c r="C1" s="302"/>
      <c r="D1" s="302"/>
      <c r="E1" s="302"/>
      <c r="F1" s="302"/>
      <c r="G1" s="302"/>
      <c r="H1" s="302"/>
      <c r="I1" s="302"/>
    </row>
    <row r="2" spans="1:9" ht="18" customHeight="1" x14ac:dyDescent="0.2">
      <c r="A2" s="211"/>
      <c r="B2" s="211"/>
      <c r="C2" s="211"/>
      <c r="D2" s="211"/>
      <c r="E2" s="211"/>
      <c r="F2" s="211"/>
      <c r="G2" s="211"/>
      <c r="H2" s="211"/>
      <c r="I2" s="211"/>
    </row>
    <row r="3" spans="1:9" ht="15.75" x14ac:dyDescent="0.2">
      <c r="A3" s="303" t="s">
        <v>228</v>
      </c>
      <c r="B3" s="303"/>
      <c r="C3" s="303"/>
      <c r="D3" s="303"/>
      <c r="E3" s="303"/>
      <c r="F3" s="303"/>
      <c r="G3" s="303"/>
      <c r="H3" s="304"/>
      <c r="I3" s="304"/>
    </row>
    <row r="4" spans="1:9" ht="18" x14ac:dyDescent="0.2">
      <c r="A4" s="211"/>
      <c r="B4" s="211"/>
      <c r="C4" s="211"/>
      <c r="D4" s="211"/>
      <c r="E4" s="211"/>
      <c r="F4" s="211"/>
      <c r="G4" s="211"/>
      <c r="H4" s="212"/>
      <c r="I4" s="257"/>
    </row>
    <row r="5" spans="1:9" ht="18" customHeight="1" x14ac:dyDescent="0.25">
      <c r="A5" s="302" t="s">
        <v>229</v>
      </c>
      <c r="B5" s="305"/>
      <c r="C5" s="305"/>
      <c r="D5" s="305"/>
      <c r="E5" s="305"/>
      <c r="F5" s="305"/>
      <c r="G5" s="305"/>
      <c r="H5" s="305"/>
      <c r="I5" s="305"/>
    </row>
    <row r="6" spans="1:9" ht="18" x14ac:dyDescent="0.25">
      <c r="A6" s="120"/>
      <c r="B6" s="121"/>
      <c r="C6" s="121"/>
      <c r="D6" s="121"/>
      <c r="E6" s="122"/>
      <c r="F6" s="123"/>
      <c r="G6" s="123"/>
      <c r="H6" s="123"/>
      <c r="I6" s="124" t="s">
        <v>277</v>
      </c>
    </row>
    <row r="7" spans="1:9" ht="25.5" x14ac:dyDescent="0.2">
      <c r="A7" s="312"/>
      <c r="B7" s="313"/>
      <c r="C7" s="313"/>
      <c r="D7" s="313"/>
      <c r="E7" s="314"/>
      <c r="F7" s="125" t="s">
        <v>472</v>
      </c>
      <c r="G7" s="125" t="s">
        <v>473</v>
      </c>
      <c r="H7" s="125" t="s">
        <v>432</v>
      </c>
      <c r="I7" s="125" t="s">
        <v>491</v>
      </c>
    </row>
    <row r="8" spans="1:9" ht="13.5" customHeight="1" x14ac:dyDescent="0.2">
      <c r="A8" s="306" t="s">
        <v>166</v>
      </c>
      <c r="B8" s="307"/>
      <c r="C8" s="307"/>
      <c r="D8" s="307"/>
      <c r="E8" s="308"/>
      <c r="F8" s="197">
        <f>F9+F10</f>
        <v>2319423.2699999996</v>
      </c>
      <c r="G8" s="197">
        <f>G9+G10</f>
        <v>2350377.62</v>
      </c>
      <c r="H8" s="197">
        <f>H9+H10</f>
        <v>2323817.62</v>
      </c>
      <c r="I8" s="197">
        <f>I9+I10</f>
        <v>2323817.62</v>
      </c>
    </row>
    <row r="9" spans="1:9" ht="13.5" customHeight="1" x14ac:dyDescent="0.2">
      <c r="A9" s="309" t="s">
        <v>289</v>
      </c>
      <c r="B9" s="310"/>
      <c r="C9" s="310"/>
      <c r="D9" s="310"/>
      <c r="E9" s="311"/>
      <c r="F9" s="198">
        <f>'RAČUN PRIHODA I RASHODA'!C11</f>
        <v>2309773.7899999996</v>
      </c>
      <c r="G9" s="198">
        <f>'RAČUN PRIHODA I RASHODA'!K11</f>
        <v>2341040.04</v>
      </c>
      <c r="H9" s="198">
        <f>'RAČUN PRIHODA I RASHODA'!L11</f>
        <v>2314480.04</v>
      </c>
      <c r="I9" s="198">
        <f>'RAČUN PRIHODA I RASHODA'!M11</f>
        <v>2314480.04</v>
      </c>
    </row>
    <row r="10" spans="1:9" ht="13.5" customHeight="1" x14ac:dyDescent="0.2">
      <c r="A10" s="315" t="s">
        <v>290</v>
      </c>
      <c r="B10" s="311"/>
      <c r="C10" s="311"/>
      <c r="D10" s="311"/>
      <c r="E10" s="311"/>
      <c r="F10" s="200">
        <f>'RAČUN PRIHODA I RASHODA'!C16</f>
        <v>9649.48</v>
      </c>
      <c r="G10" s="198">
        <f>'RAČUN PRIHODA I RASHODA'!K16</f>
        <v>9337.58</v>
      </c>
      <c r="H10" s="198">
        <f>'RAČUN PRIHODA I RASHODA'!L16</f>
        <v>9337.58</v>
      </c>
      <c r="I10" s="198">
        <f>'RAČUN PRIHODA I RASHODA'!M16</f>
        <v>9337.58</v>
      </c>
    </row>
    <row r="11" spans="1:9" ht="13.5" customHeight="1" x14ac:dyDescent="0.2">
      <c r="A11" s="126" t="s">
        <v>168</v>
      </c>
      <c r="B11" s="135"/>
      <c r="C11" s="135"/>
      <c r="D11" s="135"/>
      <c r="E11" s="135"/>
      <c r="F11" s="197">
        <f>F12+F13</f>
        <v>2319423.27</v>
      </c>
      <c r="G11" s="197">
        <f>G12+G13</f>
        <v>2350377.6199999996</v>
      </c>
      <c r="H11" s="197">
        <f>H12+H13</f>
        <v>2323817.6199999996</v>
      </c>
      <c r="I11" s="197">
        <f>I12+I13</f>
        <v>2323817.6199999996</v>
      </c>
    </row>
    <row r="12" spans="1:9" ht="13.5" customHeight="1" x14ac:dyDescent="0.2">
      <c r="A12" s="320" t="s">
        <v>291</v>
      </c>
      <c r="B12" s="310"/>
      <c r="C12" s="310"/>
      <c r="D12" s="310"/>
      <c r="E12" s="310"/>
      <c r="F12" s="198">
        <f>'RAČUN PRIHODA I RASHODA'!C25</f>
        <v>2294224.2200000002</v>
      </c>
      <c r="G12" s="198">
        <f>'RAČUN PRIHODA I RASHODA'!K25</f>
        <v>2313978.9899999998</v>
      </c>
      <c r="H12" s="198">
        <f>'RAČUN PRIHODA I RASHODA'!L25</f>
        <v>2292418.9899999998</v>
      </c>
      <c r="I12" s="198">
        <f>'RAČUN PRIHODA I RASHODA'!M25</f>
        <v>2292418.9899999998</v>
      </c>
    </row>
    <row r="13" spans="1:9" ht="13.5" customHeight="1" x14ac:dyDescent="0.2">
      <c r="A13" s="321" t="s">
        <v>292</v>
      </c>
      <c r="B13" s="311"/>
      <c r="C13" s="311"/>
      <c r="D13" s="311"/>
      <c r="E13" s="311"/>
      <c r="F13" s="199">
        <f>'RAČUN PRIHODA I RASHODA'!C30</f>
        <v>25199.05</v>
      </c>
      <c r="G13" s="199">
        <f>'RAČUN PRIHODA I RASHODA'!K30</f>
        <v>36398.629999999997</v>
      </c>
      <c r="H13" s="199">
        <f>'RAČUN PRIHODA I RASHODA'!L30</f>
        <v>31398.629999999997</v>
      </c>
      <c r="I13" s="199">
        <f>'RAČUN PRIHODA I RASHODA'!M30</f>
        <v>31398.629999999997</v>
      </c>
    </row>
    <row r="14" spans="1:9" ht="13.5" customHeight="1" x14ac:dyDescent="0.2">
      <c r="A14" s="322" t="s">
        <v>170</v>
      </c>
      <c r="B14" s="307"/>
      <c r="C14" s="307"/>
      <c r="D14" s="307"/>
      <c r="E14" s="307"/>
      <c r="F14" s="197">
        <f>F8-F11</f>
        <v>0</v>
      </c>
      <c r="G14" s="197">
        <f>G8-G11</f>
        <v>0</v>
      </c>
      <c r="H14" s="197">
        <f>H8-H11</f>
        <v>0</v>
      </c>
      <c r="I14" s="197">
        <f>I8-I11</f>
        <v>0</v>
      </c>
    </row>
    <row r="15" spans="1:9" ht="18" x14ac:dyDescent="0.2">
      <c r="A15" s="119"/>
      <c r="B15" s="127"/>
      <c r="C15" s="127"/>
      <c r="D15" s="127"/>
      <c r="E15" s="127"/>
      <c r="F15" s="127"/>
      <c r="G15" s="116"/>
      <c r="H15" s="116"/>
      <c r="I15" s="116"/>
    </row>
    <row r="16" spans="1:9" ht="18" customHeight="1" x14ac:dyDescent="0.25">
      <c r="A16" s="302" t="s">
        <v>230</v>
      </c>
      <c r="B16" s="305"/>
      <c r="C16" s="305"/>
      <c r="D16" s="305"/>
      <c r="E16" s="305"/>
      <c r="F16" s="305"/>
      <c r="G16" s="305"/>
      <c r="H16" s="305"/>
      <c r="I16" s="305"/>
    </row>
    <row r="17" spans="1:9" ht="18" x14ac:dyDescent="0.2">
      <c r="A17" s="119"/>
      <c r="B17" s="127"/>
      <c r="C17" s="127"/>
      <c r="D17" s="127"/>
      <c r="E17" s="127"/>
      <c r="F17" s="127"/>
      <c r="G17" s="116"/>
      <c r="H17" s="116"/>
      <c r="I17" s="116"/>
    </row>
    <row r="18" spans="1:9" ht="25.5" x14ac:dyDescent="0.2">
      <c r="A18" s="312"/>
      <c r="B18" s="313"/>
      <c r="C18" s="313"/>
      <c r="D18" s="313"/>
      <c r="E18" s="314"/>
      <c r="F18" s="125" t="s">
        <v>430</v>
      </c>
      <c r="G18" s="125" t="s">
        <v>431</v>
      </c>
      <c r="H18" s="125" t="s">
        <v>281</v>
      </c>
      <c r="I18" s="125" t="s">
        <v>432</v>
      </c>
    </row>
    <row r="19" spans="1:9" ht="13.5" customHeight="1" x14ac:dyDescent="0.2">
      <c r="A19" s="309" t="s">
        <v>293</v>
      </c>
      <c r="B19" s="316"/>
      <c r="C19" s="316"/>
      <c r="D19" s="316"/>
      <c r="E19" s="317"/>
      <c r="F19" s="199">
        <f>'RAČUN FINANCIRANJA'!C9</f>
        <v>0</v>
      </c>
      <c r="G19" s="199">
        <f>'RAČUN FINANCIRANJA'!D9</f>
        <v>0</v>
      </c>
      <c r="H19" s="199">
        <f>'RAČUN FINANCIRANJA'!E9</f>
        <v>0</v>
      </c>
      <c r="I19" s="199">
        <f>'RAČUN FINANCIRANJA'!F9</f>
        <v>0</v>
      </c>
    </row>
    <row r="20" spans="1:9" ht="13.5" customHeight="1" x14ac:dyDescent="0.2">
      <c r="A20" s="309" t="s">
        <v>294</v>
      </c>
      <c r="B20" s="310"/>
      <c r="C20" s="310"/>
      <c r="D20" s="310"/>
      <c r="E20" s="323"/>
      <c r="F20" s="199">
        <f>'RAČUN FINANCIRANJA'!C13</f>
        <v>0</v>
      </c>
      <c r="G20" s="199">
        <f>'RAČUN FINANCIRANJA'!D13</f>
        <v>0</v>
      </c>
      <c r="H20" s="199">
        <f>'RAČUN FINANCIRANJA'!E13</f>
        <v>0</v>
      </c>
      <c r="I20" s="199">
        <f>'RAČUN FINANCIRANJA'!F13</f>
        <v>0</v>
      </c>
    </row>
    <row r="21" spans="1:9" s="136" customFormat="1" ht="13.5" customHeight="1" x14ac:dyDescent="0.2">
      <c r="A21" s="322" t="s">
        <v>171</v>
      </c>
      <c r="B21" s="307"/>
      <c r="C21" s="307"/>
      <c r="D21" s="307"/>
      <c r="E21" s="326"/>
      <c r="F21" s="197">
        <f>F19-F20</f>
        <v>0</v>
      </c>
      <c r="G21" s="197">
        <f>G19-G20</f>
        <v>0</v>
      </c>
      <c r="H21" s="197">
        <f>H19-H20</f>
        <v>0</v>
      </c>
      <c r="I21" s="197">
        <f>I19-I20</f>
        <v>0</v>
      </c>
    </row>
    <row r="22" spans="1:9" s="55" customFormat="1" ht="13.5" customHeight="1" x14ac:dyDescent="0.2">
      <c r="A22" s="277"/>
      <c r="B22" s="212"/>
      <c r="C22" s="212"/>
      <c r="D22" s="212"/>
      <c r="E22" s="212"/>
      <c r="F22" s="278"/>
      <c r="G22" s="278"/>
      <c r="H22" s="278"/>
      <c r="I22" s="278"/>
    </row>
    <row r="23" spans="1:9" ht="13.5" customHeight="1" x14ac:dyDescent="0.2">
      <c r="A23" s="324" t="s">
        <v>298</v>
      </c>
      <c r="B23" s="325"/>
      <c r="C23" s="325"/>
      <c r="D23" s="325"/>
      <c r="E23" s="325"/>
      <c r="F23" s="197">
        <f>F14+F21</f>
        <v>0</v>
      </c>
      <c r="G23" s="197">
        <f>G14+G21</f>
        <v>0</v>
      </c>
      <c r="H23" s="197">
        <f>H14+H21</f>
        <v>0</v>
      </c>
      <c r="I23" s="197">
        <f>I14+I21</f>
        <v>0</v>
      </c>
    </row>
    <row r="24" spans="1:9" ht="18" x14ac:dyDescent="0.2">
      <c r="A24" s="128"/>
      <c r="B24" s="127"/>
      <c r="C24" s="127"/>
      <c r="D24" s="127"/>
      <c r="E24" s="127"/>
      <c r="F24" s="127"/>
      <c r="G24" s="116"/>
      <c r="H24" s="116"/>
      <c r="I24" s="116"/>
    </row>
    <row r="25" spans="1:9" s="55" customFormat="1" ht="18" customHeight="1" x14ac:dyDescent="0.25">
      <c r="A25" s="302" t="s">
        <v>273</v>
      </c>
      <c r="B25" s="318"/>
      <c r="C25" s="318"/>
      <c r="D25" s="318"/>
      <c r="E25" s="318"/>
      <c r="F25" s="318"/>
      <c r="G25" s="318"/>
      <c r="H25" s="318"/>
      <c r="I25" s="318"/>
    </row>
    <row r="26" spans="1:9" ht="18" x14ac:dyDescent="0.2">
      <c r="A26" s="128"/>
      <c r="B26" s="127"/>
      <c r="C26" s="127"/>
      <c r="D26" s="127"/>
      <c r="E26" s="127"/>
      <c r="F26" s="127"/>
      <c r="G26" s="116"/>
      <c r="H26" s="116"/>
      <c r="I26" s="116"/>
    </row>
    <row r="27" spans="1:9" ht="25.5" x14ac:dyDescent="0.2">
      <c r="A27" s="327"/>
      <c r="B27" s="327"/>
      <c r="C27" s="327"/>
      <c r="D27" s="327"/>
      <c r="E27" s="327"/>
      <c r="F27" s="125" t="s">
        <v>472</v>
      </c>
      <c r="G27" s="125" t="s">
        <v>473</v>
      </c>
      <c r="H27" s="125" t="s">
        <v>432</v>
      </c>
      <c r="I27" s="125" t="s">
        <v>491</v>
      </c>
    </row>
    <row r="28" spans="1:9" ht="13.5" customHeight="1" x14ac:dyDescent="0.2">
      <c r="A28" s="319" t="s">
        <v>295</v>
      </c>
      <c r="B28" s="319"/>
      <c r="C28" s="319"/>
      <c r="D28" s="319"/>
      <c r="E28" s="319"/>
      <c r="F28" s="274">
        <f>'RAČUN PRIHODA I RASHODA'!C48</f>
        <v>36762.93</v>
      </c>
      <c r="G28" s="274">
        <f>'RAČUN PRIHODA I RASHODA'!K48</f>
        <v>41693.47</v>
      </c>
      <c r="H28" s="274">
        <f>'RAČUN PRIHODA I RASHODA'!L48</f>
        <v>0</v>
      </c>
      <c r="I28" s="274">
        <f>'RAČUN PRIHODA I RASHODA'!M48</f>
        <v>0</v>
      </c>
    </row>
    <row r="29" spans="1:9" ht="13.5" customHeight="1" x14ac:dyDescent="0.2">
      <c r="A29" s="319" t="s">
        <v>296</v>
      </c>
      <c r="B29" s="319"/>
      <c r="C29" s="319"/>
      <c r="D29" s="319"/>
      <c r="E29" s="319"/>
      <c r="F29" s="274">
        <f>F23+F28</f>
        <v>36762.93</v>
      </c>
      <c r="G29" s="274">
        <f t="shared" ref="G29:I29" si="0">G23+G28</f>
        <v>41693.47</v>
      </c>
      <c r="H29" s="274">
        <f t="shared" si="0"/>
        <v>0</v>
      </c>
      <c r="I29" s="274">
        <f t="shared" si="0"/>
        <v>0</v>
      </c>
    </row>
    <row r="30" spans="1:9" s="136" customFormat="1" ht="44.25" customHeight="1" x14ac:dyDescent="0.2">
      <c r="A30" s="319" t="s">
        <v>297</v>
      </c>
      <c r="B30" s="319"/>
      <c r="C30" s="319"/>
      <c r="D30" s="319"/>
      <c r="E30" s="319"/>
      <c r="F30" s="274">
        <f>F23+F28-F29</f>
        <v>0</v>
      </c>
      <c r="G30" s="274">
        <f t="shared" ref="G30:I30" si="1">G23+G28-G29</f>
        <v>0</v>
      </c>
      <c r="H30" s="274">
        <f t="shared" si="1"/>
        <v>0</v>
      </c>
      <c r="I30" s="274">
        <f t="shared" si="1"/>
        <v>0</v>
      </c>
    </row>
    <row r="31" spans="1:9" ht="13.5" customHeight="1" x14ac:dyDescent="0.2">
      <c r="F31" s="202"/>
      <c r="G31" s="202"/>
      <c r="H31" s="202"/>
      <c r="I31" s="202"/>
    </row>
    <row r="32" spans="1:9" ht="14.25" customHeight="1" x14ac:dyDescent="0.2">
      <c r="F32" s="202"/>
      <c r="G32" s="202"/>
      <c r="H32" s="202"/>
      <c r="I32" s="202"/>
    </row>
    <row r="33" spans="1:9" s="55" customFormat="1" ht="18" customHeight="1" x14ac:dyDescent="0.25">
      <c r="A33" s="302" t="s">
        <v>299</v>
      </c>
      <c r="B33" s="318"/>
      <c r="C33" s="318"/>
      <c r="D33" s="318"/>
      <c r="E33" s="318"/>
      <c r="F33" s="318"/>
      <c r="G33" s="318"/>
      <c r="H33" s="318"/>
      <c r="I33" s="318"/>
    </row>
    <row r="34" spans="1:9" s="136" customFormat="1" ht="18" x14ac:dyDescent="0.2">
      <c r="A34" s="128"/>
      <c r="B34" s="127"/>
      <c r="C34" s="127"/>
      <c r="D34" s="127"/>
      <c r="E34" s="127"/>
      <c r="F34" s="127"/>
      <c r="G34" s="116"/>
      <c r="H34" s="116"/>
      <c r="I34" s="116"/>
    </row>
    <row r="35" spans="1:9" s="136" customFormat="1" ht="25.5" x14ac:dyDescent="0.2">
      <c r="A35" s="327"/>
      <c r="B35" s="327"/>
      <c r="C35" s="327"/>
      <c r="D35" s="327"/>
      <c r="E35" s="327"/>
      <c r="F35" s="125" t="s">
        <v>472</v>
      </c>
      <c r="G35" s="125" t="s">
        <v>473</v>
      </c>
      <c r="H35" s="125" t="s">
        <v>432</v>
      </c>
      <c r="I35" s="125" t="s">
        <v>491</v>
      </c>
    </row>
    <row r="36" spans="1:9" s="136" customFormat="1" ht="13.5" customHeight="1" x14ac:dyDescent="0.2">
      <c r="A36" s="319" t="s">
        <v>295</v>
      </c>
      <c r="B36" s="319"/>
      <c r="C36" s="319"/>
      <c r="D36" s="319"/>
      <c r="E36" s="319"/>
      <c r="F36" s="274">
        <v>0</v>
      </c>
      <c r="G36" s="274">
        <f>F39</f>
        <v>0</v>
      </c>
      <c r="H36" s="274">
        <f>G39</f>
        <v>0</v>
      </c>
      <c r="I36" s="274">
        <f>H39</f>
        <v>0</v>
      </c>
    </row>
    <row r="37" spans="1:9" s="136" customFormat="1" ht="30" customHeight="1" x14ac:dyDescent="0.2">
      <c r="A37" s="319" t="s">
        <v>300</v>
      </c>
      <c r="B37" s="319"/>
      <c r="C37" s="319"/>
      <c r="D37" s="319"/>
      <c r="E37" s="319"/>
      <c r="F37" s="274">
        <v>0</v>
      </c>
      <c r="G37" s="274">
        <v>0</v>
      </c>
      <c r="H37" s="274">
        <v>0</v>
      </c>
      <c r="I37" s="201">
        <v>0</v>
      </c>
    </row>
    <row r="38" spans="1:9" s="136" customFormat="1" ht="13.5" customHeight="1" x14ac:dyDescent="0.2">
      <c r="A38" s="319" t="s">
        <v>301</v>
      </c>
      <c r="B38" s="319"/>
      <c r="C38" s="319"/>
      <c r="D38" s="319"/>
      <c r="E38" s="319"/>
      <c r="F38" s="274">
        <v>0</v>
      </c>
      <c r="G38" s="274">
        <v>0</v>
      </c>
      <c r="H38" s="274">
        <v>0</v>
      </c>
      <c r="I38" s="274">
        <v>0</v>
      </c>
    </row>
    <row r="39" spans="1:9" s="136" customFormat="1" ht="13.5" customHeight="1" x14ac:dyDescent="0.2">
      <c r="A39" s="319" t="s">
        <v>302</v>
      </c>
      <c r="B39" s="319"/>
      <c r="C39" s="319"/>
      <c r="D39" s="319"/>
      <c r="E39" s="319"/>
      <c r="F39" s="274">
        <f>F36-F37+F38</f>
        <v>0</v>
      </c>
      <c r="G39" s="274">
        <f>G36-G37+G38</f>
        <v>0</v>
      </c>
      <c r="H39" s="274">
        <f>H36-H37+H38</f>
        <v>0</v>
      </c>
      <c r="I39" s="274">
        <f>I36-I37+I38</f>
        <v>0</v>
      </c>
    </row>
    <row r="40" spans="1:9" s="136" customFormat="1" ht="11.25" customHeight="1" x14ac:dyDescent="0.25">
      <c r="A40" s="129"/>
      <c r="B40" s="130"/>
      <c r="C40" s="130"/>
      <c r="D40" s="130"/>
      <c r="E40" s="130"/>
      <c r="F40" s="131"/>
      <c r="G40" s="131"/>
      <c r="H40" s="131"/>
      <c r="I40" s="131"/>
    </row>
    <row r="41" spans="1:9" s="136" customFormat="1" ht="11.25" customHeight="1" x14ac:dyDescent="0.25">
      <c r="A41" s="129"/>
      <c r="B41" s="130"/>
      <c r="C41" s="130"/>
      <c r="D41" s="130"/>
      <c r="E41" s="130"/>
      <c r="F41" s="131"/>
      <c r="G41" s="131"/>
      <c r="H41" s="131"/>
      <c r="I41" s="131"/>
    </row>
    <row r="42" spans="1:9" s="136" customFormat="1" ht="11.25" customHeight="1" x14ac:dyDescent="0.25">
      <c r="A42" s="129"/>
      <c r="B42" s="130"/>
      <c r="C42" s="130"/>
      <c r="D42" s="130"/>
      <c r="E42" s="130"/>
      <c r="F42" s="131"/>
      <c r="G42" s="131"/>
      <c r="H42" s="131"/>
      <c r="I42" s="131"/>
    </row>
    <row r="43" spans="1:9" s="136" customFormat="1" ht="11.25" customHeight="1" x14ac:dyDescent="0.25">
      <c r="A43" s="129"/>
      <c r="B43" s="130"/>
      <c r="C43" s="130"/>
      <c r="D43" s="130"/>
      <c r="E43" s="130"/>
      <c r="F43" s="131"/>
      <c r="G43" s="131"/>
      <c r="H43" s="131"/>
      <c r="I43" s="131"/>
    </row>
    <row r="44" spans="1:9" s="136" customFormat="1" ht="15.75" x14ac:dyDescent="0.25">
      <c r="A44" s="116" t="s">
        <v>283</v>
      </c>
      <c r="B44" s="130"/>
      <c r="C44" s="130"/>
      <c r="D44" s="130"/>
      <c r="E44" s="130"/>
      <c r="F44" s="131"/>
      <c r="G44" s="131"/>
      <c r="H44" s="218"/>
      <c r="I44" s="131"/>
    </row>
    <row r="45" spans="1:9" s="136" customFormat="1" ht="15.75" x14ac:dyDescent="0.25">
      <c r="A45" s="116" t="s">
        <v>284</v>
      </c>
      <c r="B45" s="130"/>
      <c r="C45" s="130"/>
      <c r="D45" s="130"/>
      <c r="E45" s="130"/>
      <c r="F45" s="131"/>
      <c r="G45" s="131"/>
      <c r="H45" s="218"/>
      <c r="I45" s="131"/>
    </row>
    <row r="46" spans="1:9" s="136" customFormat="1" ht="11.25" customHeight="1" x14ac:dyDescent="0.25">
      <c r="A46" s="129"/>
      <c r="B46" s="130"/>
      <c r="C46" s="130"/>
      <c r="D46" s="130"/>
      <c r="E46" s="130"/>
      <c r="F46" s="131"/>
      <c r="G46" s="131"/>
      <c r="H46" s="131"/>
      <c r="I46" s="131"/>
    </row>
    <row r="47" spans="1:9" s="136" customFormat="1" ht="11.25" customHeight="1" x14ac:dyDescent="0.25">
      <c r="A47" s="129"/>
      <c r="B47" s="130"/>
      <c r="C47" s="130"/>
      <c r="D47" s="130"/>
      <c r="E47" s="130"/>
      <c r="F47" s="131"/>
      <c r="G47" s="131"/>
      <c r="H47" s="131"/>
      <c r="I47" s="131"/>
    </row>
    <row r="48" spans="1:9" s="136" customFormat="1" ht="11.25" customHeight="1" x14ac:dyDescent="0.25">
      <c r="A48" s="129"/>
      <c r="B48" s="130"/>
      <c r="C48" s="130"/>
      <c r="D48" s="130"/>
      <c r="E48" s="130"/>
      <c r="F48" s="131"/>
      <c r="G48" s="131"/>
      <c r="H48" s="131"/>
      <c r="I48" s="131"/>
    </row>
    <row r="49" spans="1:9" s="136" customFormat="1" ht="11.25" customHeight="1" x14ac:dyDescent="0.25">
      <c r="A49" s="129"/>
      <c r="B49" s="130"/>
      <c r="C49" s="130"/>
      <c r="D49" s="130"/>
      <c r="E49" s="130"/>
      <c r="F49" s="131"/>
      <c r="G49" s="131"/>
      <c r="H49" s="131"/>
      <c r="I49" s="131"/>
    </row>
    <row r="50" spans="1:9" s="136" customFormat="1" ht="11.25" customHeight="1" x14ac:dyDescent="0.25">
      <c r="A50" s="28"/>
      <c r="B50" s="130"/>
      <c r="C50" s="130"/>
      <c r="D50" s="130"/>
      <c r="E50" s="130"/>
      <c r="F50" s="131"/>
      <c r="G50" s="131"/>
      <c r="H50" s="131"/>
      <c r="I50" s="131"/>
    </row>
    <row r="51" spans="1:9" s="136" customFormat="1" ht="11.25" customHeight="1" x14ac:dyDescent="0.25">
      <c r="A51" s="129"/>
      <c r="B51" s="130"/>
      <c r="C51" s="130"/>
      <c r="D51" s="130"/>
      <c r="E51" s="130"/>
      <c r="F51" s="131"/>
      <c r="G51" s="131"/>
      <c r="H51" s="131"/>
      <c r="I51" s="131"/>
    </row>
    <row r="52" spans="1:9" s="136" customFormat="1" ht="14.25" customHeight="1" x14ac:dyDescent="0.25">
      <c r="A52" s="129"/>
      <c r="B52" s="130"/>
      <c r="C52" s="130"/>
      <c r="D52" s="130"/>
      <c r="E52" s="130"/>
      <c r="F52" s="131"/>
      <c r="G52" s="131"/>
    </row>
    <row r="53" spans="1:9" s="136" customFormat="1" ht="14.25" customHeight="1" x14ac:dyDescent="0.25">
      <c r="A53" s="129"/>
      <c r="B53" s="130"/>
      <c r="C53" s="130"/>
      <c r="D53" s="130"/>
      <c r="E53" s="130"/>
      <c r="F53" s="131"/>
      <c r="G53" s="131"/>
    </row>
    <row r="54" spans="1:9" s="136" customFormat="1" ht="11.25" customHeight="1" x14ac:dyDescent="0.25">
      <c r="A54" s="129"/>
      <c r="B54" s="130"/>
      <c r="C54" s="130"/>
      <c r="D54" s="130"/>
      <c r="E54" s="130"/>
      <c r="F54" s="131"/>
      <c r="G54" s="131"/>
      <c r="H54" s="131"/>
      <c r="I54" s="131"/>
    </row>
    <row r="55" spans="1:9" s="136" customFormat="1" ht="11.25" customHeight="1" x14ac:dyDescent="0.25">
      <c r="A55" s="129"/>
      <c r="B55" s="130"/>
      <c r="C55" s="130"/>
      <c r="D55" s="130"/>
      <c r="E55" s="130"/>
      <c r="F55" s="131"/>
      <c r="G55" s="131"/>
      <c r="H55" s="131"/>
      <c r="I55" s="131"/>
    </row>
    <row r="56" spans="1:9" s="136" customFormat="1" ht="11.25" customHeight="1" x14ac:dyDescent="0.25">
      <c r="A56" s="129"/>
      <c r="B56" s="130"/>
      <c r="C56" s="130"/>
      <c r="D56" s="130"/>
      <c r="E56" s="130"/>
      <c r="F56" s="131"/>
      <c r="G56" s="131"/>
      <c r="H56" s="131"/>
      <c r="I56" s="131"/>
    </row>
    <row r="57" spans="1:9" s="136" customFormat="1" ht="11.25" customHeight="1" x14ac:dyDescent="0.25">
      <c r="A57" s="129"/>
      <c r="B57" s="130"/>
      <c r="C57" s="130"/>
      <c r="D57" s="130"/>
      <c r="E57" s="130"/>
      <c r="F57" s="131"/>
      <c r="G57" s="131"/>
      <c r="H57" s="131"/>
      <c r="I57" s="131"/>
    </row>
    <row r="58" spans="1:9" s="136" customFormat="1" ht="11.25" customHeight="1" x14ac:dyDescent="0.25">
      <c r="A58" s="129"/>
      <c r="B58" s="130"/>
      <c r="C58" s="130"/>
      <c r="D58" s="130"/>
      <c r="E58" s="130"/>
      <c r="F58" s="131"/>
      <c r="G58" s="131"/>
      <c r="H58" s="131"/>
      <c r="I58" s="131"/>
    </row>
    <row r="59" spans="1:9" s="136" customFormat="1" ht="11.25" customHeight="1" x14ac:dyDescent="0.25">
      <c r="A59" s="129"/>
      <c r="B59" s="130"/>
      <c r="C59" s="130"/>
      <c r="D59" s="130"/>
      <c r="E59" s="130"/>
      <c r="F59" s="131"/>
      <c r="G59" s="131"/>
      <c r="H59" s="131"/>
      <c r="I59" s="131"/>
    </row>
  </sheetData>
  <mergeCells count="27">
    <mergeCell ref="A36:E36"/>
    <mergeCell ref="A37:E37"/>
    <mergeCell ref="A38:E38"/>
    <mergeCell ref="A39:E39"/>
    <mergeCell ref="A18:E18"/>
    <mergeCell ref="A27:E27"/>
    <mergeCell ref="A35:E35"/>
    <mergeCell ref="A29:E29"/>
    <mergeCell ref="A30:E30"/>
    <mergeCell ref="A33:I33"/>
    <mergeCell ref="A10:E10"/>
    <mergeCell ref="A16:I16"/>
    <mergeCell ref="A19:E19"/>
    <mergeCell ref="A25:I25"/>
    <mergeCell ref="A28:E28"/>
    <mergeCell ref="A12:E12"/>
    <mergeCell ref="A13:E13"/>
    <mergeCell ref="A14:E14"/>
    <mergeCell ref="A20:E20"/>
    <mergeCell ref="A23:E23"/>
    <mergeCell ref="A21:E21"/>
    <mergeCell ref="A1:I1"/>
    <mergeCell ref="A3:I3"/>
    <mergeCell ref="A5:I5"/>
    <mergeCell ref="A8:E8"/>
    <mergeCell ref="A9:E9"/>
    <mergeCell ref="A7:E7"/>
  </mergeCells>
  <pageMargins left="0.70866141732283472" right="0.70866141732283472" top="0.74803149606299213" bottom="0" header="0.31496062992125984" footer="0.31496062992125984"/>
  <pageSetup paperSize="9" scale="6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0"/>
  <sheetViews>
    <sheetView tabSelected="1" topLeftCell="A13" zoomScaleNormal="100" workbookViewId="0">
      <selection activeCell="Q25" sqref="Q25"/>
    </sheetView>
  </sheetViews>
  <sheetFormatPr defaultColWidth="11.42578125" defaultRowHeight="11.25" x14ac:dyDescent="0.2"/>
  <cols>
    <col min="1" max="1" width="7.85546875" style="28" customWidth="1"/>
    <col min="2" max="2" width="33.28515625" style="28" customWidth="1"/>
    <col min="3" max="3" width="10.7109375" style="28" customWidth="1"/>
    <col min="4" max="5" width="10.7109375" style="85" customWidth="1"/>
    <col min="6" max="6" width="10.7109375" style="86" customWidth="1"/>
    <col min="7" max="13" width="10.7109375" style="28" customWidth="1"/>
    <col min="14" max="234" width="11.42578125" style="28"/>
    <col min="235" max="235" width="16" style="28" customWidth="1"/>
    <col min="236" max="242" width="17.5703125" style="28" customWidth="1"/>
    <col min="243" max="243" width="7.85546875" style="28" customWidth="1"/>
    <col min="244" max="244" width="14.28515625" style="28" customWidth="1"/>
    <col min="245" max="245" width="7.85546875" style="28" customWidth="1"/>
    <col min="246" max="490" width="11.42578125" style="28"/>
    <col min="491" max="491" width="16" style="28" customWidth="1"/>
    <col min="492" max="498" width="17.5703125" style="28" customWidth="1"/>
    <col min="499" max="499" width="7.85546875" style="28" customWidth="1"/>
    <col min="500" max="500" width="14.28515625" style="28" customWidth="1"/>
    <col min="501" max="501" width="7.85546875" style="28" customWidth="1"/>
    <col min="502" max="746" width="11.42578125" style="28"/>
    <col min="747" max="747" width="16" style="28" customWidth="1"/>
    <col min="748" max="754" width="17.5703125" style="28" customWidth="1"/>
    <col min="755" max="755" width="7.85546875" style="28" customWidth="1"/>
    <col min="756" max="756" width="14.28515625" style="28" customWidth="1"/>
    <col min="757" max="757" width="7.85546875" style="28" customWidth="1"/>
    <col min="758" max="1002" width="11.42578125" style="28"/>
    <col min="1003" max="1003" width="16" style="28" customWidth="1"/>
    <col min="1004" max="1010" width="17.5703125" style="28" customWidth="1"/>
    <col min="1011" max="1011" width="7.85546875" style="28" customWidth="1"/>
    <col min="1012" max="1012" width="14.28515625" style="28" customWidth="1"/>
    <col min="1013" max="1013" width="7.85546875" style="28" customWidth="1"/>
    <col min="1014" max="1258" width="11.42578125" style="28"/>
    <col min="1259" max="1259" width="16" style="28" customWidth="1"/>
    <col min="1260" max="1266" width="17.5703125" style="28" customWidth="1"/>
    <col min="1267" max="1267" width="7.85546875" style="28" customWidth="1"/>
    <col min="1268" max="1268" width="14.28515625" style="28" customWidth="1"/>
    <col min="1269" max="1269" width="7.85546875" style="28" customWidth="1"/>
    <col min="1270" max="1514" width="11.42578125" style="28"/>
    <col min="1515" max="1515" width="16" style="28" customWidth="1"/>
    <col min="1516" max="1522" width="17.5703125" style="28" customWidth="1"/>
    <col min="1523" max="1523" width="7.85546875" style="28" customWidth="1"/>
    <col min="1524" max="1524" width="14.28515625" style="28" customWidth="1"/>
    <col min="1525" max="1525" width="7.85546875" style="28" customWidth="1"/>
    <col min="1526" max="1770" width="11.42578125" style="28"/>
    <col min="1771" max="1771" width="16" style="28" customWidth="1"/>
    <col min="1772" max="1778" width="17.5703125" style="28" customWidth="1"/>
    <col min="1779" max="1779" width="7.85546875" style="28" customWidth="1"/>
    <col min="1780" max="1780" width="14.28515625" style="28" customWidth="1"/>
    <col min="1781" max="1781" width="7.85546875" style="28" customWidth="1"/>
    <col min="1782" max="2026" width="11.42578125" style="28"/>
    <col min="2027" max="2027" width="16" style="28" customWidth="1"/>
    <col min="2028" max="2034" width="17.5703125" style="28" customWidth="1"/>
    <col min="2035" max="2035" width="7.85546875" style="28" customWidth="1"/>
    <col min="2036" max="2036" width="14.28515625" style="28" customWidth="1"/>
    <col min="2037" max="2037" width="7.85546875" style="28" customWidth="1"/>
    <col min="2038" max="2282" width="11.42578125" style="28"/>
    <col min="2283" max="2283" width="16" style="28" customWidth="1"/>
    <col min="2284" max="2290" width="17.5703125" style="28" customWidth="1"/>
    <col min="2291" max="2291" width="7.85546875" style="28" customWidth="1"/>
    <col min="2292" max="2292" width="14.28515625" style="28" customWidth="1"/>
    <col min="2293" max="2293" width="7.85546875" style="28" customWidth="1"/>
    <col min="2294" max="2538" width="11.42578125" style="28"/>
    <col min="2539" max="2539" width="16" style="28" customWidth="1"/>
    <col min="2540" max="2546" width="17.5703125" style="28" customWidth="1"/>
    <col min="2547" max="2547" width="7.85546875" style="28" customWidth="1"/>
    <col min="2548" max="2548" width="14.28515625" style="28" customWidth="1"/>
    <col min="2549" max="2549" width="7.85546875" style="28" customWidth="1"/>
    <col min="2550" max="2794" width="11.42578125" style="28"/>
    <col min="2795" max="2795" width="16" style="28" customWidth="1"/>
    <col min="2796" max="2802" width="17.5703125" style="28" customWidth="1"/>
    <col min="2803" max="2803" width="7.85546875" style="28" customWidth="1"/>
    <col min="2804" max="2804" width="14.28515625" style="28" customWidth="1"/>
    <col min="2805" max="2805" width="7.85546875" style="28" customWidth="1"/>
    <col min="2806" max="3050" width="11.42578125" style="28"/>
    <col min="3051" max="3051" width="16" style="28" customWidth="1"/>
    <col min="3052" max="3058" width="17.5703125" style="28" customWidth="1"/>
    <col min="3059" max="3059" width="7.85546875" style="28" customWidth="1"/>
    <col min="3060" max="3060" width="14.28515625" style="28" customWidth="1"/>
    <col min="3061" max="3061" width="7.85546875" style="28" customWidth="1"/>
    <col min="3062" max="3306" width="11.42578125" style="28"/>
    <col min="3307" max="3307" width="16" style="28" customWidth="1"/>
    <col min="3308" max="3314" width="17.5703125" style="28" customWidth="1"/>
    <col min="3315" max="3315" width="7.85546875" style="28" customWidth="1"/>
    <col min="3316" max="3316" width="14.28515625" style="28" customWidth="1"/>
    <col min="3317" max="3317" width="7.85546875" style="28" customWidth="1"/>
    <col min="3318" max="3562" width="11.42578125" style="28"/>
    <col min="3563" max="3563" width="16" style="28" customWidth="1"/>
    <col min="3564" max="3570" width="17.5703125" style="28" customWidth="1"/>
    <col min="3571" max="3571" width="7.85546875" style="28" customWidth="1"/>
    <col min="3572" max="3572" width="14.28515625" style="28" customWidth="1"/>
    <col min="3573" max="3573" width="7.85546875" style="28" customWidth="1"/>
    <col min="3574" max="3818" width="11.42578125" style="28"/>
    <col min="3819" max="3819" width="16" style="28" customWidth="1"/>
    <col min="3820" max="3826" width="17.5703125" style="28" customWidth="1"/>
    <col min="3827" max="3827" width="7.85546875" style="28" customWidth="1"/>
    <col min="3828" max="3828" width="14.28515625" style="28" customWidth="1"/>
    <col min="3829" max="3829" width="7.85546875" style="28" customWidth="1"/>
    <col min="3830" max="4074" width="11.42578125" style="28"/>
    <col min="4075" max="4075" width="16" style="28" customWidth="1"/>
    <col min="4076" max="4082" width="17.5703125" style="28" customWidth="1"/>
    <col min="4083" max="4083" width="7.85546875" style="28" customWidth="1"/>
    <col min="4084" max="4084" width="14.28515625" style="28" customWidth="1"/>
    <col min="4085" max="4085" width="7.85546875" style="28" customWidth="1"/>
    <col min="4086" max="4330" width="11.42578125" style="28"/>
    <col min="4331" max="4331" width="16" style="28" customWidth="1"/>
    <col min="4332" max="4338" width="17.5703125" style="28" customWidth="1"/>
    <col min="4339" max="4339" width="7.85546875" style="28" customWidth="1"/>
    <col min="4340" max="4340" width="14.28515625" style="28" customWidth="1"/>
    <col min="4341" max="4341" width="7.85546875" style="28" customWidth="1"/>
    <col min="4342" max="4586" width="11.42578125" style="28"/>
    <col min="4587" max="4587" width="16" style="28" customWidth="1"/>
    <col min="4588" max="4594" width="17.5703125" style="28" customWidth="1"/>
    <col min="4595" max="4595" width="7.85546875" style="28" customWidth="1"/>
    <col min="4596" max="4596" width="14.28515625" style="28" customWidth="1"/>
    <col min="4597" max="4597" width="7.85546875" style="28" customWidth="1"/>
    <col min="4598" max="4842" width="11.42578125" style="28"/>
    <col min="4843" max="4843" width="16" style="28" customWidth="1"/>
    <col min="4844" max="4850" width="17.5703125" style="28" customWidth="1"/>
    <col min="4851" max="4851" width="7.85546875" style="28" customWidth="1"/>
    <col min="4852" max="4852" width="14.28515625" style="28" customWidth="1"/>
    <col min="4853" max="4853" width="7.85546875" style="28" customWidth="1"/>
    <col min="4854" max="5098" width="11.42578125" style="28"/>
    <col min="5099" max="5099" width="16" style="28" customWidth="1"/>
    <col min="5100" max="5106" width="17.5703125" style="28" customWidth="1"/>
    <col min="5107" max="5107" width="7.85546875" style="28" customWidth="1"/>
    <col min="5108" max="5108" width="14.28515625" style="28" customWidth="1"/>
    <col min="5109" max="5109" width="7.85546875" style="28" customWidth="1"/>
    <col min="5110" max="5354" width="11.42578125" style="28"/>
    <col min="5355" max="5355" width="16" style="28" customWidth="1"/>
    <col min="5356" max="5362" width="17.5703125" style="28" customWidth="1"/>
    <col min="5363" max="5363" width="7.85546875" style="28" customWidth="1"/>
    <col min="5364" max="5364" width="14.28515625" style="28" customWidth="1"/>
    <col min="5365" max="5365" width="7.85546875" style="28" customWidth="1"/>
    <col min="5366" max="5610" width="11.42578125" style="28"/>
    <col min="5611" max="5611" width="16" style="28" customWidth="1"/>
    <col min="5612" max="5618" width="17.5703125" style="28" customWidth="1"/>
    <col min="5619" max="5619" width="7.85546875" style="28" customWidth="1"/>
    <col min="5620" max="5620" width="14.28515625" style="28" customWidth="1"/>
    <col min="5621" max="5621" width="7.85546875" style="28" customWidth="1"/>
    <col min="5622" max="5866" width="11.42578125" style="28"/>
    <col min="5867" max="5867" width="16" style="28" customWidth="1"/>
    <col min="5868" max="5874" width="17.5703125" style="28" customWidth="1"/>
    <col min="5875" max="5875" width="7.85546875" style="28" customWidth="1"/>
    <col min="5876" max="5876" width="14.28515625" style="28" customWidth="1"/>
    <col min="5877" max="5877" width="7.85546875" style="28" customWidth="1"/>
    <col min="5878" max="6122" width="11.42578125" style="28"/>
    <col min="6123" max="6123" width="16" style="28" customWidth="1"/>
    <col min="6124" max="6130" width="17.5703125" style="28" customWidth="1"/>
    <col min="6131" max="6131" width="7.85546875" style="28" customWidth="1"/>
    <col min="6132" max="6132" width="14.28515625" style="28" customWidth="1"/>
    <col min="6133" max="6133" width="7.85546875" style="28" customWidth="1"/>
    <col min="6134" max="6378" width="11.42578125" style="28"/>
    <col min="6379" max="6379" width="16" style="28" customWidth="1"/>
    <col min="6380" max="6386" width="17.5703125" style="28" customWidth="1"/>
    <col min="6387" max="6387" width="7.85546875" style="28" customWidth="1"/>
    <col min="6388" max="6388" width="14.28515625" style="28" customWidth="1"/>
    <col min="6389" max="6389" width="7.85546875" style="28" customWidth="1"/>
    <col min="6390" max="6634" width="11.42578125" style="28"/>
    <col min="6635" max="6635" width="16" style="28" customWidth="1"/>
    <col min="6636" max="6642" width="17.5703125" style="28" customWidth="1"/>
    <col min="6643" max="6643" width="7.85546875" style="28" customWidth="1"/>
    <col min="6644" max="6644" width="14.28515625" style="28" customWidth="1"/>
    <col min="6645" max="6645" width="7.85546875" style="28" customWidth="1"/>
    <col min="6646" max="6890" width="11.42578125" style="28"/>
    <col min="6891" max="6891" width="16" style="28" customWidth="1"/>
    <col min="6892" max="6898" width="17.5703125" style="28" customWidth="1"/>
    <col min="6899" max="6899" width="7.85546875" style="28" customWidth="1"/>
    <col min="6900" max="6900" width="14.28515625" style="28" customWidth="1"/>
    <col min="6901" max="6901" width="7.85546875" style="28" customWidth="1"/>
    <col min="6902" max="7146" width="11.42578125" style="28"/>
    <col min="7147" max="7147" width="16" style="28" customWidth="1"/>
    <col min="7148" max="7154" width="17.5703125" style="28" customWidth="1"/>
    <col min="7155" max="7155" width="7.85546875" style="28" customWidth="1"/>
    <col min="7156" max="7156" width="14.28515625" style="28" customWidth="1"/>
    <col min="7157" max="7157" width="7.85546875" style="28" customWidth="1"/>
    <col min="7158" max="7402" width="11.42578125" style="28"/>
    <col min="7403" max="7403" width="16" style="28" customWidth="1"/>
    <col min="7404" max="7410" width="17.5703125" style="28" customWidth="1"/>
    <col min="7411" max="7411" width="7.85546875" style="28" customWidth="1"/>
    <col min="7412" max="7412" width="14.28515625" style="28" customWidth="1"/>
    <col min="7413" max="7413" width="7.85546875" style="28" customWidth="1"/>
    <col min="7414" max="7658" width="11.42578125" style="28"/>
    <col min="7659" max="7659" width="16" style="28" customWidth="1"/>
    <col min="7660" max="7666" width="17.5703125" style="28" customWidth="1"/>
    <col min="7667" max="7667" width="7.85546875" style="28" customWidth="1"/>
    <col min="7668" max="7668" width="14.28515625" style="28" customWidth="1"/>
    <col min="7669" max="7669" width="7.85546875" style="28" customWidth="1"/>
    <col min="7670" max="7914" width="11.42578125" style="28"/>
    <col min="7915" max="7915" width="16" style="28" customWidth="1"/>
    <col min="7916" max="7922" width="17.5703125" style="28" customWidth="1"/>
    <col min="7923" max="7923" width="7.85546875" style="28" customWidth="1"/>
    <col min="7924" max="7924" width="14.28515625" style="28" customWidth="1"/>
    <col min="7925" max="7925" width="7.85546875" style="28" customWidth="1"/>
    <col min="7926" max="8170" width="11.42578125" style="28"/>
    <col min="8171" max="8171" width="16" style="28" customWidth="1"/>
    <col min="8172" max="8178" width="17.5703125" style="28" customWidth="1"/>
    <col min="8179" max="8179" width="7.85546875" style="28" customWidth="1"/>
    <col min="8180" max="8180" width="14.28515625" style="28" customWidth="1"/>
    <col min="8181" max="8181" width="7.85546875" style="28" customWidth="1"/>
    <col min="8182" max="8426" width="11.42578125" style="28"/>
    <col min="8427" max="8427" width="16" style="28" customWidth="1"/>
    <col min="8428" max="8434" width="17.5703125" style="28" customWidth="1"/>
    <col min="8435" max="8435" width="7.85546875" style="28" customWidth="1"/>
    <col min="8436" max="8436" width="14.28515625" style="28" customWidth="1"/>
    <col min="8437" max="8437" width="7.85546875" style="28" customWidth="1"/>
    <col min="8438" max="8682" width="11.42578125" style="28"/>
    <col min="8683" max="8683" width="16" style="28" customWidth="1"/>
    <col min="8684" max="8690" width="17.5703125" style="28" customWidth="1"/>
    <col min="8691" max="8691" width="7.85546875" style="28" customWidth="1"/>
    <col min="8692" max="8692" width="14.28515625" style="28" customWidth="1"/>
    <col min="8693" max="8693" width="7.85546875" style="28" customWidth="1"/>
    <col min="8694" max="8938" width="11.42578125" style="28"/>
    <col min="8939" max="8939" width="16" style="28" customWidth="1"/>
    <col min="8940" max="8946" width="17.5703125" style="28" customWidth="1"/>
    <col min="8947" max="8947" width="7.85546875" style="28" customWidth="1"/>
    <col min="8948" max="8948" width="14.28515625" style="28" customWidth="1"/>
    <col min="8949" max="8949" width="7.85546875" style="28" customWidth="1"/>
    <col min="8950" max="9194" width="11.42578125" style="28"/>
    <col min="9195" max="9195" width="16" style="28" customWidth="1"/>
    <col min="9196" max="9202" width="17.5703125" style="28" customWidth="1"/>
    <col min="9203" max="9203" width="7.85546875" style="28" customWidth="1"/>
    <col min="9204" max="9204" width="14.28515625" style="28" customWidth="1"/>
    <col min="9205" max="9205" width="7.85546875" style="28" customWidth="1"/>
    <col min="9206" max="9450" width="11.42578125" style="28"/>
    <col min="9451" max="9451" width="16" style="28" customWidth="1"/>
    <col min="9452" max="9458" width="17.5703125" style="28" customWidth="1"/>
    <col min="9459" max="9459" width="7.85546875" style="28" customWidth="1"/>
    <col min="9460" max="9460" width="14.28515625" style="28" customWidth="1"/>
    <col min="9461" max="9461" width="7.85546875" style="28" customWidth="1"/>
    <col min="9462" max="9706" width="11.42578125" style="28"/>
    <col min="9707" max="9707" width="16" style="28" customWidth="1"/>
    <col min="9708" max="9714" width="17.5703125" style="28" customWidth="1"/>
    <col min="9715" max="9715" width="7.85546875" style="28" customWidth="1"/>
    <col min="9716" max="9716" width="14.28515625" style="28" customWidth="1"/>
    <col min="9717" max="9717" width="7.85546875" style="28" customWidth="1"/>
    <col min="9718" max="9962" width="11.42578125" style="28"/>
    <col min="9963" max="9963" width="16" style="28" customWidth="1"/>
    <col min="9964" max="9970" width="17.5703125" style="28" customWidth="1"/>
    <col min="9971" max="9971" width="7.85546875" style="28" customWidth="1"/>
    <col min="9972" max="9972" width="14.28515625" style="28" customWidth="1"/>
    <col min="9973" max="9973" width="7.85546875" style="28" customWidth="1"/>
    <col min="9974" max="10218" width="11.42578125" style="28"/>
    <col min="10219" max="10219" width="16" style="28" customWidth="1"/>
    <col min="10220" max="10226" width="17.5703125" style="28" customWidth="1"/>
    <col min="10227" max="10227" width="7.85546875" style="28" customWidth="1"/>
    <col min="10228" max="10228" width="14.28515625" style="28" customWidth="1"/>
    <col min="10229" max="10229" width="7.85546875" style="28" customWidth="1"/>
    <col min="10230" max="10474" width="11.42578125" style="28"/>
    <col min="10475" max="10475" width="16" style="28" customWidth="1"/>
    <col min="10476" max="10482" width="17.5703125" style="28" customWidth="1"/>
    <col min="10483" max="10483" width="7.85546875" style="28" customWidth="1"/>
    <col min="10484" max="10484" width="14.28515625" style="28" customWidth="1"/>
    <col min="10485" max="10485" width="7.85546875" style="28" customWidth="1"/>
    <col min="10486" max="10730" width="11.42578125" style="28"/>
    <col min="10731" max="10731" width="16" style="28" customWidth="1"/>
    <col min="10732" max="10738" width="17.5703125" style="28" customWidth="1"/>
    <col min="10739" max="10739" width="7.85546875" style="28" customWidth="1"/>
    <col min="10740" max="10740" width="14.28515625" style="28" customWidth="1"/>
    <col min="10741" max="10741" width="7.85546875" style="28" customWidth="1"/>
    <col min="10742" max="10986" width="11.42578125" style="28"/>
    <col min="10987" max="10987" width="16" style="28" customWidth="1"/>
    <col min="10988" max="10994" width="17.5703125" style="28" customWidth="1"/>
    <col min="10995" max="10995" width="7.85546875" style="28" customWidth="1"/>
    <col min="10996" max="10996" width="14.28515625" style="28" customWidth="1"/>
    <col min="10997" max="10997" width="7.85546875" style="28" customWidth="1"/>
    <col min="10998" max="11242" width="11.42578125" style="28"/>
    <col min="11243" max="11243" width="16" style="28" customWidth="1"/>
    <col min="11244" max="11250" width="17.5703125" style="28" customWidth="1"/>
    <col min="11251" max="11251" width="7.85546875" style="28" customWidth="1"/>
    <col min="11252" max="11252" width="14.28515625" style="28" customWidth="1"/>
    <col min="11253" max="11253" width="7.85546875" style="28" customWidth="1"/>
    <col min="11254" max="11498" width="11.42578125" style="28"/>
    <col min="11499" max="11499" width="16" style="28" customWidth="1"/>
    <col min="11500" max="11506" width="17.5703125" style="28" customWidth="1"/>
    <col min="11507" max="11507" width="7.85546875" style="28" customWidth="1"/>
    <col min="11508" max="11508" width="14.28515625" style="28" customWidth="1"/>
    <col min="11509" max="11509" width="7.85546875" style="28" customWidth="1"/>
    <col min="11510" max="11754" width="11.42578125" style="28"/>
    <col min="11755" max="11755" width="16" style="28" customWidth="1"/>
    <col min="11756" max="11762" width="17.5703125" style="28" customWidth="1"/>
    <col min="11763" max="11763" width="7.85546875" style="28" customWidth="1"/>
    <col min="11764" max="11764" width="14.28515625" style="28" customWidth="1"/>
    <col min="11765" max="11765" width="7.85546875" style="28" customWidth="1"/>
    <col min="11766" max="12010" width="11.42578125" style="28"/>
    <col min="12011" max="12011" width="16" style="28" customWidth="1"/>
    <col min="12012" max="12018" width="17.5703125" style="28" customWidth="1"/>
    <col min="12019" max="12019" width="7.85546875" style="28" customWidth="1"/>
    <col min="12020" max="12020" width="14.28515625" style="28" customWidth="1"/>
    <col min="12021" max="12021" width="7.85546875" style="28" customWidth="1"/>
    <col min="12022" max="12266" width="11.42578125" style="28"/>
    <col min="12267" max="12267" width="16" style="28" customWidth="1"/>
    <col min="12268" max="12274" width="17.5703125" style="28" customWidth="1"/>
    <col min="12275" max="12275" width="7.85546875" style="28" customWidth="1"/>
    <col min="12276" max="12276" width="14.28515625" style="28" customWidth="1"/>
    <col min="12277" max="12277" width="7.85546875" style="28" customWidth="1"/>
    <col min="12278" max="12522" width="11.42578125" style="28"/>
    <col min="12523" max="12523" width="16" style="28" customWidth="1"/>
    <col min="12524" max="12530" width="17.5703125" style="28" customWidth="1"/>
    <col min="12531" max="12531" width="7.85546875" style="28" customWidth="1"/>
    <col min="12532" max="12532" width="14.28515625" style="28" customWidth="1"/>
    <col min="12533" max="12533" width="7.85546875" style="28" customWidth="1"/>
    <col min="12534" max="12778" width="11.42578125" style="28"/>
    <col min="12779" max="12779" width="16" style="28" customWidth="1"/>
    <col min="12780" max="12786" width="17.5703125" style="28" customWidth="1"/>
    <col min="12787" max="12787" width="7.85546875" style="28" customWidth="1"/>
    <col min="12788" max="12788" width="14.28515625" style="28" customWidth="1"/>
    <col min="12789" max="12789" width="7.85546875" style="28" customWidth="1"/>
    <col min="12790" max="13034" width="11.42578125" style="28"/>
    <col min="13035" max="13035" width="16" style="28" customWidth="1"/>
    <col min="13036" max="13042" width="17.5703125" style="28" customWidth="1"/>
    <col min="13043" max="13043" width="7.85546875" style="28" customWidth="1"/>
    <col min="13044" max="13044" width="14.28515625" style="28" customWidth="1"/>
    <col min="13045" max="13045" width="7.85546875" style="28" customWidth="1"/>
    <col min="13046" max="13290" width="11.42578125" style="28"/>
    <col min="13291" max="13291" width="16" style="28" customWidth="1"/>
    <col min="13292" max="13298" width="17.5703125" style="28" customWidth="1"/>
    <col min="13299" max="13299" width="7.85546875" style="28" customWidth="1"/>
    <col min="13300" max="13300" width="14.28515625" style="28" customWidth="1"/>
    <col min="13301" max="13301" width="7.85546875" style="28" customWidth="1"/>
    <col min="13302" max="13546" width="11.42578125" style="28"/>
    <col min="13547" max="13547" width="16" style="28" customWidth="1"/>
    <col min="13548" max="13554" width="17.5703125" style="28" customWidth="1"/>
    <col min="13555" max="13555" width="7.85546875" style="28" customWidth="1"/>
    <col min="13556" max="13556" width="14.28515625" style="28" customWidth="1"/>
    <col min="13557" max="13557" width="7.85546875" style="28" customWidth="1"/>
    <col min="13558" max="13802" width="11.42578125" style="28"/>
    <col min="13803" max="13803" width="16" style="28" customWidth="1"/>
    <col min="13804" max="13810" width="17.5703125" style="28" customWidth="1"/>
    <col min="13811" max="13811" width="7.85546875" style="28" customWidth="1"/>
    <col min="13812" max="13812" width="14.28515625" style="28" customWidth="1"/>
    <col min="13813" max="13813" width="7.85546875" style="28" customWidth="1"/>
    <col min="13814" max="14058" width="11.42578125" style="28"/>
    <col min="14059" max="14059" width="16" style="28" customWidth="1"/>
    <col min="14060" max="14066" width="17.5703125" style="28" customWidth="1"/>
    <col min="14067" max="14067" width="7.85546875" style="28" customWidth="1"/>
    <col min="14068" max="14068" width="14.28515625" style="28" customWidth="1"/>
    <col min="14069" max="14069" width="7.85546875" style="28" customWidth="1"/>
    <col min="14070" max="14314" width="11.42578125" style="28"/>
    <col min="14315" max="14315" width="16" style="28" customWidth="1"/>
    <col min="14316" max="14322" width="17.5703125" style="28" customWidth="1"/>
    <col min="14323" max="14323" width="7.85546875" style="28" customWidth="1"/>
    <col min="14324" max="14324" width="14.28515625" style="28" customWidth="1"/>
    <col min="14325" max="14325" width="7.85546875" style="28" customWidth="1"/>
    <col min="14326" max="14570" width="11.42578125" style="28"/>
    <col min="14571" max="14571" width="16" style="28" customWidth="1"/>
    <col min="14572" max="14578" width="17.5703125" style="28" customWidth="1"/>
    <col min="14579" max="14579" width="7.85546875" style="28" customWidth="1"/>
    <col min="14580" max="14580" width="14.28515625" style="28" customWidth="1"/>
    <col min="14581" max="14581" width="7.85546875" style="28" customWidth="1"/>
    <col min="14582" max="14826" width="11.42578125" style="28"/>
    <col min="14827" max="14827" width="16" style="28" customWidth="1"/>
    <col min="14828" max="14834" width="17.5703125" style="28" customWidth="1"/>
    <col min="14835" max="14835" width="7.85546875" style="28" customWidth="1"/>
    <col min="14836" max="14836" width="14.28515625" style="28" customWidth="1"/>
    <col min="14837" max="14837" width="7.85546875" style="28" customWidth="1"/>
    <col min="14838" max="15082" width="11.42578125" style="28"/>
    <col min="15083" max="15083" width="16" style="28" customWidth="1"/>
    <col min="15084" max="15090" width="17.5703125" style="28" customWidth="1"/>
    <col min="15091" max="15091" width="7.85546875" style="28" customWidth="1"/>
    <col min="15092" max="15092" width="14.28515625" style="28" customWidth="1"/>
    <col min="15093" max="15093" width="7.85546875" style="28" customWidth="1"/>
    <col min="15094" max="15338" width="11.42578125" style="28"/>
    <col min="15339" max="15339" width="16" style="28" customWidth="1"/>
    <col min="15340" max="15346" width="17.5703125" style="28" customWidth="1"/>
    <col min="15347" max="15347" width="7.85546875" style="28" customWidth="1"/>
    <col min="15348" max="15348" width="14.28515625" style="28" customWidth="1"/>
    <col min="15349" max="15349" width="7.85546875" style="28" customWidth="1"/>
    <col min="15350" max="15594" width="11.42578125" style="28"/>
    <col min="15595" max="15595" width="16" style="28" customWidth="1"/>
    <col min="15596" max="15602" width="17.5703125" style="28" customWidth="1"/>
    <col min="15603" max="15603" width="7.85546875" style="28" customWidth="1"/>
    <col min="15604" max="15604" width="14.28515625" style="28" customWidth="1"/>
    <col min="15605" max="15605" width="7.85546875" style="28" customWidth="1"/>
    <col min="15606" max="15850" width="11.42578125" style="28"/>
    <col min="15851" max="15851" width="16" style="28" customWidth="1"/>
    <col min="15852" max="15858" width="17.5703125" style="28" customWidth="1"/>
    <col min="15859" max="15859" width="7.85546875" style="28" customWidth="1"/>
    <col min="15860" max="15860" width="14.28515625" style="28" customWidth="1"/>
    <col min="15861" max="15861" width="7.85546875" style="28" customWidth="1"/>
    <col min="15862" max="16106" width="11.42578125" style="28"/>
    <col min="16107" max="16107" width="16" style="28" customWidth="1"/>
    <col min="16108" max="16114" width="17.5703125" style="28" customWidth="1"/>
    <col min="16115" max="16115" width="7.85546875" style="28" customWidth="1"/>
    <col min="16116" max="16116" width="14.28515625" style="28" customWidth="1"/>
    <col min="16117" max="16117" width="7.85546875" style="28" customWidth="1"/>
    <col min="16118" max="16384" width="11.42578125" style="28"/>
  </cols>
  <sheetData>
    <row r="1" spans="1:13" s="136" customFormat="1" ht="42" customHeight="1" x14ac:dyDescent="0.2">
      <c r="A1" s="302" t="str">
        <f>SAŽETAK!A1</f>
        <v>FINANCIJSKI PLAN  INDUSTRIJSKO OBRTNIČKE ŠKOLE  NOVA GRADIŠKA
ZA 2026. I PROJEKCIJA ZA 2027. I 2028. GODINU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</row>
    <row r="2" spans="1:13" s="136" customFormat="1" ht="18" customHeight="1" x14ac:dyDescent="0.2">
      <c r="A2" s="119"/>
      <c r="B2" s="119"/>
      <c r="C2" s="119"/>
      <c r="D2" s="119"/>
      <c r="E2" s="119"/>
      <c r="F2" s="119"/>
      <c r="G2" s="119"/>
      <c r="H2" s="119"/>
      <c r="I2" s="119"/>
    </row>
    <row r="3" spans="1:13" s="136" customFormat="1" ht="15.6" customHeight="1" x14ac:dyDescent="0.2">
      <c r="A3" s="302" t="str">
        <f>SAŽETAK!A3</f>
        <v>I. OPĆI DIO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</row>
    <row r="4" spans="1:13" s="136" customFormat="1" ht="18" x14ac:dyDescent="0.2">
      <c r="A4" s="119"/>
      <c r="B4" s="119"/>
      <c r="C4" s="119"/>
      <c r="D4" s="119"/>
      <c r="E4" s="119"/>
      <c r="F4" s="119"/>
      <c r="G4" s="119"/>
      <c r="H4" s="117"/>
      <c r="I4" s="117"/>
    </row>
    <row r="5" spans="1:13" s="136" customFormat="1" ht="18" customHeight="1" x14ac:dyDescent="0.2">
      <c r="A5" s="302" t="s">
        <v>272</v>
      </c>
      <c r="B5" s="302"/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</row>
    <row r="6" spans="1:13" s="136" customFormat="1" ht="18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1:13" s="136" customFormat="1" ht="18" customHeight="1" x14ac:dyDescent="0.2">
      <c r="A7" s="302" t="s">
        <v>303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</row>
    <row r="8" spans="1:13" s="87" customFormat="1" ht="10.15" customHeight="1" x14ac:dyDescent="0.2">
      <c r="J8" s="88"/>
    </row>
    <row r="9" spans="1:13" s="87" customFormat="1" ht="18" customHeight="1" x14ac:dyDescent="0.2">
      <c r="A9" s="337" t="s">
        <v>270</v>
      </c>
      <c r="B9" s="330" t="s">
        <v>271</v>
      </c>
      <c r="C9" s="330" t="s">
        <v>433</v>
      </c>
      <c r="D9" s="334" t="s">
        <v>475</v>
      </c>
      <c r="E9" s="335"/>
      <c r="F9" s="335"/>
      <c r="G9" s="335"/>
      <c r="H9" s="335"/>
      <c r="I9" s="335"/>
      <c r="J9" s="335"/>
      <c r="K9" s="336"/>
      <c r="L9" s="329" t="s">
        <v>434</v>
      </c>
      <c r="M9" s="329" t="s">
        <v>471</v>
      </c>
    </row>
    <row r="10" spans="1:13" s="87" customFormat="1" ht="57.6" customHeight="1" x14ac:dyDescent="0.2">
      <c r="A10" s="338"/>
      <c r="B10" s="333"/>
      <c r="C10" s="333"/>
      <c r="D10" s="159" t="s">
        <v>192</v>
      </c>
      <c r="E10" s="159" t="s">
        <v>193</v>
      </c>
      <c r="F10" s="159" t="s">
        <v>194</v>
      </c>
      <c r="G10" s="159" t="s">
        <v>195</v>
      </c>
      <c r="H10" s="159" t="s">
        <v>196</v>
      </c>
      <c r="I10" s="159" t="s">
        <v>209</v>
      </c>
      <c r="J10" s="159" t="s">
        <v>197</v>
      </c>
      <c r="K10" s="159" t="s">
        <v>476</v>
      </c>
      <c r="L10" s="330"/>
      <c r="M10" s="330"/>
    </row>
    <row r="11" spans="1:13" s="90" customFormat="1" ht="19.899999999999999" customHeight="1" x14ac:dyDescent="0.2">
      <c r="A11" s="139">
        <v>6</v>
      </c>
      <c r="B11" s="140" t="s">
        <v>210</v>
      </c>
      <c r="C11" s="141">
        <f t="shared" ref="C11:M11" si="0">C12+C13+C14+C15</f>
        <v>2309773.7899999996</v>
      </c>
      <c r="D11" s="141">
        <f t="shared" si="0"/>
        <v>136040.89999999997</v>
      </c>
      <c r="E11" s="141">
        <f t="shared" si="0"/>
        <v>69766.53</v>
      </c>
      <c r="F11" s="141">
        <f t="shared" si="0"/>
        <v>15421.48</v>
      </c>
      <c r="G11" s="141">
        <f t="shared" si="0"/>
        <v>2117661.56</v>
      </c>
      <c r="H11" s="141">
        <f t="shared" si="0"/>
        <v>2149.5700000000002</v>
      </c>
      <c r="I11" s="141">
        <f t="shared" si="0"/>
        <v>0</v>
      </c>
      <c r="J11" s="141">
        <f t="shared" si="0"/>
        <v>0</v>
      </c>
      <c r="K11" s="141">
        <f>SUM(D11:J11)</f>
        <v>2341040.04</v>
      </c>
      <c r="L11" s="141">
        <f t="shared" si="0"/>
        <v>2314480.04</v>
      </c>
      <c r="M11" s="142">
        <f t="shared" si="0"/>
        <v>2314480.04</v>
      </c>
    </row>
    <row r="12" spans="1:13" s="215" customFormat="1" ht="22.5" x14ac:dyDescent="0.2">
      <c r="A12" s="154">
        <v>63</v>
      </c>
      <c r="B12" s="214" t="s">
        <v>211</v>
      </c>
      <c r="C12" s="191">
        <v>2116078.7799999998</v>
      </c>
      <c r="D12" s="190">
        <v>0</v>
      </c>
      <c r="E12" s="190">
        <v>0</v>
      </c>
      <c r="F12" s="190">
        <v>0</v>
      </c>
      <c r="G12" s="190">
        <v>2117661.56</v>
      </c>
      <c r="H12" s="190">
        <v>0</v>
      </c>
      <c r="I12" s="190">
        <v>0</v>
      </c>
      <c r="J12" s="190">
        <v>0</v>
      </c>
      <c r="K12" s="190">
        <f>G12</f>
        <v>2117661.56</v>
      </c>
      <c r="L12" s="190">
        <f>'POSEBNI DIO'!E12+'POSEBNI DIO'!E40+'POSEBNI DIO'!E60</f>
        <v>2090701.56</v>
      </c>
      <c r="M12" s="190">
        <f>'POSEBNI DIO'!F12+'POSEBNI DIO'!F40+'POSEBNI DIO'!F59</f>
        <v>2090701.56</v>
      </c>
    </row>
    <row r="13" spans="1:13" s="89" customFormat="1" ht="22.5" x14ac:dyDescent="0.2">
      <c r="A13" s="107">
        <v>65</v>
      </c>
      <c r="B13" s="95" t="s">
        <v>213</v>
      </c>
      <c r="C13" s="191">
        <v>4304.54</v>
      </c>
      <c r="D13" s="190">
        <v>0</v>
      </c>
      <c r="E13" s="190">
        <v>0</v>
      </c>
      <c r="F13" s="190">
        <f>'PRIHODI 4 RAZINA'!E21</f>
        <v>15421.48</v>
      </c>
      <c r="G13" s="190">
        <v>0</v>
      </c>
      <c r="H13" s="190">
        <v>0</v>
      </c>
      <c r="I13" s="190">
        <v>0</v>
      </c>
      <c r="J13" s="190">
        <v>0</v>
      </c>
      <c r="K13" s="190">
        <f>D13+E13+F13+G13+H13+I13+J13</f>
        <v>15421.48</v>
      </c>
      <c r="L13" s="190">
        <f>'POSEBNI DIO'!E33</f>
        <v>15421.48</v>
      </c>
      <c r="M13" s="190">
        <f>'POSEBNI DIO'!F33</f>
        <v>15421.48</v>
      </c>
    </row>
    <row r="14" spans="1:13" s="89" customFormat="1" ht="22.5" x14ac:dyDescent="0.2">
      <c r="A14" s="108">
        <v>66</v>
      </c>
      <c r="B14" s="96" t="s">
        <v>154</v>
      </c>
      <c r="C14" s="191">
        <v>53349.57</v>
      </c>
      <c r="D14" s="190">
        <v>0</v>
      </c>
      <c r="E14" s="190">
        <f>'PRIHODI 4 RAZINA'!E11</f>
        <v>69766.53</v>
      </c>
      <c r="F14" s="190">
        <v>0</v>
      </c>
      <c r="G14" s="190">
        <v>0</v>
      </c>
      <c r="H14" s="190">
        <f>'PRIHODI 4 RAZINA'!E45</f>
        <v>2149.5700000000002</v>
      </c>
      <c r="I14" s="190">
        <v>0</v>
      </c>
      <c r="J14" s="190">
        <v>0</v>
      </c>
      <c r="K14" s="190">
        <f>SUM(D14:J14)</f>
        <v>71916.100000000006</v>
      </c>
      <c r="L14" s="190">
        <f>'POSEBNI DIO'!E26+'POSEBNI DIO'!E47</f>
        <v>72316.100000000006</v>
      </c>
      <c r="M14" s="190">
        <f>'POSEBNI DIO'!F26+'POSEBNI DIO'!F47</f>
        <v>72316.100000000006</v>
      </c>
    </row>
    <row r="15" spans="1:13" s="213" customFormat="1" ht="22.5" x14ac:dyDescent="0.2">
      <c r="A15" s="217">
        <v>67</v>
      </c>
      <c r="B15" s="216" t="s">
        <v>212</v>
      </c>
      <c r="C15" s="191">
        <v>136040.9</v>
      </c>
      <c r="D15" s="156">
        <f>'PRIHODI 4 RAZINA'!E6</f>
        <v>136040.89999999997</v>
      </c>
      <c r="E15" s="156">
        <v>0</v>
      </c>
      <c r="F15" s="156">
        <v>0</v>
      </c>
      <c r="G15" s="156">
        <v>0</v>
      </c>
      <c r="H15" s="156">
        <v>0</v>
      </c>
      <c r="I15" s="156">
        <v>0</v>
      </c>
      <c r="J15" s="156">
        <v>0</v>
      </c>
      <c r="K15" s="190">
        <f>D15+E15+F15+G15+H15+I15+J15</f>
        <v>136040.89999999997</v>
      </c>
      <c r="L15" s="156">
        <f>K15</f>
        <v>136040.89999999997</v>
      </c>
      <c r="M15" s="156">
        <f>K15</f>
        <v>136040.89999999997</v>
      </c>
    </row>
    <row r="16" spans="1:13" s="83" customFormat="1" ht="20.100000000000001" customHeight="1" x14ac:dyDescent="0.2">
      <c r="A16" s="109">
        <v>7</v>
      </c>
      <c r="B16" s="97" t="s">
        <v>214</v>
      </c>
      <c r="C16" s="98">
        <f>C17</f>
        <v>9649.48</v>
      </c>
      <c r="D16" s="98">
        <f>D17</f>
        <v>0</v>
      </c>
      <c r="E16" s="98">
        <f t="shared" ref="E16:M16" si="1">E17</f>
        <v>0</v>
      </c>
      <c r="F16" s="98">
        <f t="shared" si="1"/>
        <v>0</v>
      </c>
      <c r="G16" s="98">
        <f t="shared" si="1"/>
        <v>0</v>
      </c>
      <c r="H16" s="98">
        <f t="shared" si="1"/>
        <v>0</v>
      </c>
      <c r="I16" s="98">
        <f t="shared" si="1"/>
        <v>9337.58</v>
      </c>
      <c r="J16" s="98">
        <f t="shared" si="1"/>
        <v>0</v>
      </c>
      <c r="K16" s="98">
        <f t="shared" si="1"/>
        <v>9337.58</v>
      </c>
      <c r="L16" s="98">
        <f>K16</f>
        <v>9337.58</v>
      </c>
      <c r="M16" s="99">
        <f t="shared" si="1"/>
        <v>9337.58</v>
      </c>
    </row>
    <row r="17" spans="1:13" s="85" customFormat="1" ht="22.5" x14ac:dyDescent="0.2">
      <c r="A17" s="110">
        <v>72</v>
      </c>
      <c r="B17" s="155" t="s">
        <v>215</v>
      </c>
      <c r="C17" s="208">
        <v>9649.48</v>
      </c>
      <c r="D17" s="188">
        <v>0</v>
      </c>
      <c r="E17" s="188">
        <v>0</v>
      </c>
      <c r="F17" s="188">
        <v>0</v>
      </c>
      <c r="G17" s="188">
        <v>0</v>
      </c>
      <c r="H17" s="188">
        <v>0</v>
      </c>
      <c r="I17" s="188">
        <f>'PRIHODI 4 RAZINA'!E53</f>
        <v>9337.58</v>
      </c>
      <c r="J17" s="188">
        <v>0</v>
      </c>
      <c r="K17" s="209">
        <f>'POSEBNI DIO'!D54</f>
        <v>9337.58</v>
      </c>
      <c r="L17" s="188">
        <f>K17</f>
        <v>9337.58</v>
      </c>
      <c r="M17" s="207">
        <f>'POSEBNI DIO'!F54</f>
        <v>9337.58</v>
      </c>
    </row>
    <row r="18" spans="1:13" s="91" customFormat="1" ht="19.899999999999999" customHeight="1" x14ac:dyDescent="0.2">
      <c r="A18" s="112"/>
      <c r="B18" s="103" t="s">
        <v>166</v>
      </c>
      <c r="C18" s="104">
        <f t="shared" ref="C18:M18" si="2">C11+C16</f>
        <v>2319423.2699999996</v>
      </c>
      <c r="D18" s="104">
        <f t="shared" si="2"/>
        <v>136040.89999999997</v>
      </c>
      <c r="E18" s="104">
        <f t="shared" si="2"/>
        <v>69766.53</v>
      </c>
      <c r="F18" s="104">
        <f t="shared" si="2"/>
        <v>15421.48</v>
      </c>
      <c r="G18" s="104">
        <f t="shared" si="2"/>
        <v>2117661.56</v>
      </c>
      <c r="H18" s="104">
        <f t="shared" si="2"/>
        <v>2149.5700000000002</v>
      </c>
      <c r="I18" s="104">
        <f t="shared" si="2"/>
        <v>9337.58</v>
      </c>
      <c r="J18" s="104">
        <f t="shared" si="2"/>
        <v>0</v>
      </c>
      <c r="K18" s="104">
        <f>K11+K16</f>
        <v>2350377.62</v>
      </c>
      <c r="L18" s="104">
        <f t="shared" si="2"/>
        <v>2323817.62</v>
      </c>
      <c r="M18" s="105">
        <f t="shared" si="2"/>
        <v>2323817.62</v>
      </c>
    </row>
    <row r="19" spans="1:13" s="85" customFormat="1" ht="19.899999999999999" customHeight="1" x14ac:dyDescent="0.2">
      <c r="A19" s="86"/>
      <c r="D19" s="143"/>
      <c r="E19" s="143"/>
      <c r="F19" s="143"/>
      <c r="G19" s="143"/>
      <c r="H19" s="143"/>
      <c r="I19" s="143"/>
      <c r="J19" s="143"/>
      <c r="K19" s="143"/>
      <c r="L19" s="143"/>
      <c r="M19" s="143"/>
    </row>
    <row r="21" spans="1:13" ht="19.899999999999999" customHeight="1" x14ac:dyDescent="0.2">
      <c r="A21" s="302" t="s">
        <v>304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  <c r="L21" s="302"/>
      <c r="M21" s="302"/>
    </row>
    <row r="22" spans="1:13" ht="9.6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</row>
    <row r="23" spans="1:13" s="87" customFormat="1" ht="18" customHeight="1" x14ac:dyDescent="0.2">
      <c r="A23" s="329" t="s">
        <v>270</v>
      </c>
      <c r="B23" s="329" t="s">
        <v>274</v>
      </c>
      <c r="C23" s="330" t="s">
        <v>433</v>
      </c>
      <c r="D23" s="334" t="s">
        <v>475</v>
      </c>
      <c r="E23" s="335"/>
      <c r="F23" s="335"/>
      <c r="G23" s="335"/>
      <c r="H23" s="335"/>
      <c r="I23" s="335"/>
      <c r="J23" s="335"/>
      <c r="K23" s="336"/>
      <c r="L23" s="329" t="s">
        <v>434</v>
      </c>
      <c r="M23" s="329" t="s">
        <v>471</v>
      </c>
    </row>
    <row r="24" spans="1:13" s="87" customFormat="1" ht="57.6" customHeight="1" x14ac:dyDescent="0.2">
      <c r="A24" s="329"/>
      <c r="B24" s="329"/>
      <c r="C24" s="333"/>
      <c r="D24" s="219" t="s">
        <v>192</v>
      </c>
      <c r="E24" s="219" t="s">
        <v>193</v>
      </c>
      <c r="F24" s="219" t="s">
        <v>194</v>
      </c>
      <c r="G24" s="219" t="s">
        <v>195</v>
      </c>
      <c r="H24" s="219" t="s">
        <v>196</v>
      </c>
      <c r="I24" s="219" t="s">
        <v>209</v>
      </c>
      <c r="J24" s="219" t="s">
        <v>197</v>
      </c>
      <c r="K24" s="219" t="s">
        <v>476</v>
      </c>
      <c r="L24" s="330"/>
      <c r="M24" s="330"/>
    </row>
    <row r="25" spans="1:13" s="91" customFormat="1" ht="20.100000000000001" customHeight="1" x14ac:dyDescent="0.2">
      <c r="A25" s="144">
        <v>3</v>
      </c>
      <c r="B25" s="145" t="s">
        <v>174</v>
      </c>
      <c r="C25" s="146">
        <f t="shared" ref="C25:M25" si="3">C26+C27+C28</f>
        <v>2294224.2200000002</v>
      </c>
      <c r="D25" s="146">
        <f t="shared" si="3"/>
        <v>136040.89999999997</v>
      </c>
      <c r="E25" s="146">
        <f t="shared" si="3"/>
        <v>58366.53</v>
      </c>
      <c r="F25" s="146">
        <f t="shared" si="3"/>
        <v>12910</v>
      </c>
      <c r="G25" s="146">
        <f>G26+G27+G28+G29</f>
        <v>2105661.56</v>
      </c>
      <c r="H25" s="146">
        <f t="shared" si="3"/>
        <v>1000</v>
      </c>
      <c r="I25" s="146">
        <f t="shared" si="3"/>
        <v>0</v>
      </c>
      <c r="J25" s="146">
        <f t="shared" si="3"/>
        <v>0</v>
      </c>
      <c r="K25" s="146">
        <f>K26+K27+K28+K29</f>
        <v>2313978.9899999998</v>
      </c>
      <c r="L25" s="146">
        <f t="shared" si="3"/>
        <v>2292418.9899999998</v>
      </c>
      <c r="M25" s="147">
        <f t="shared" si="3"/>
        <v>2292418.9899999998</v>
      </c>
    </row>
    <row r="26" spans="1:13" s="85" customFormat="1" ht="15" customHeight="1" x14ac:dyDescent="0.2">
      <c r="A26" s="110">
        <v>31</v>
      </c>
      <c r="B26" s="155" t="s">
        <v>151</v>
      </c>
      <c r="C26" s="188">
        <v>2103109.6800000002</v>
      </c>
      <c r="D26" s="157">
        <f>'POSEBNI DIO'!D22</f>
        <v>530.9</v>
      </c>
      <c r="E26" s="157">
        <f>'POSEBNI DIO'!D28</f>
        <v>500</v>
      </c>
      <c r="F26" s="157">
        <f>'POSEBNI DIO'!D35</f>
        <v>0</v>
      </c>
      <c r="G26" s="157">
        <v>2088001.56</v>
      </c>
      <c r="H26" s="157">
        <f>'POSEBNI DIO'!D49</f>
        <v>0</v>
      </c>
      <c r="I26" s="157">
        <v>0</v>
      </c>
      <c r="J26" s="157">
        <v>0</v>
      </c>
      <c r="K26" s="157">
        <f>SUM(D26:J26)</f>
        <v>2089032.46</v>
      </c>
      <c r="L26" s="188">
        <f>'POSEBNI DIO'!E14+'POSEBNI DIO'!E22+'POSEBNI DIO'!E28+'POSEBNI DIO'!E35+'POSEBNI DIO'!E42+'POSEBNI DIO'!E49+'POSEBNI DIO'!E62</f>
        <v>2074632.46</v>
      </c>
      <c r="M26" s="188">
        <f>'POSEBNI DIO'!F14+'POSEBNI DIO'!F22+'POSEBNI DIO'!F28+'POSEBNI DIO'!F35+'POSEBNI DIO'!F42+'POSEBNI DIO'!F49+'POSEBNI DIO'!F62</f>
        <v>2074632.46</v>
      </c>
    </row>
    <row r="27" spans="1:13" s="85" customFormat="1" ht="15" customHeight="1" x14ac:dyDescent="0.2">
      <c r="A27" s="110">
        <v>32</v>
      </c>
      <c r="B27" s="155" t="s">
        <v>180</v>
      </c>
      <c r="C27" s="188">
        <v>191104.54</v>
      </c>
      <c r="D27" s="157">
        <f>'POSEBNI DIO'!D23</f>
        <v>135499.99999999997</v>
      </c>
      <c r="E27" s="157">
        <v>57866.53</v>
      </c>
      <c r="F27" s="157">
        <f>'POSEBNI DIO'!D36</f>
        <v>12910</v>
      </c>
      <c r="G27" s="157">
        <v>17160</v>
      </c>
      <c r="H27" s="157">
        <v>1000</v>
      </c>
      <c r="I27" s="157">
        <f>'POSEBNI DIO'!D56</f>
        <v>0</v>
      </c>
      <c r="J27" s="157">
        <v>0</v>
      </c>
      <c r="K27" s="157">
        <f>D27+E27+F27+G27+H27+I27+J27</f>
        <v>224436.52999999997</v>
      </c>
      <c r="L27" s="188">
        <f>'POSEBNI DIO'!E15+'POSEBNI DIO'!E23+'POSEBNI DIO'!E29+'POSEBNI DIO'!E36+'POSEBNI DIO'!E43+'POSEBNI DIO'!E50+'POSEBNI DIO'!E56+'POSEBNI DIO'!E63</f>
        <v>217776.53</v>
      </c>
      <c r="M27" s="188">
        <f>'POSEBNI DIO'!F15+'POSEBNI DIO'!F23+'POSEBNI DIO'!F29+'POSEBNI DIO'!F36+'POSEBNI DIO'!F43+'POSEBNI DIO'!F50+'POSEBNI DIO'!F56+'POSEBNI DIO'!F63</f>
        <v>217776.53</v>
      </c>
    </row>
    <row r="28" spans="1:13" s="85" customFormat="1" ht="15" customHeight="1" x14ac:dyDescent="0.2">
      <c r="A28" s="110">
        <v>34</v>
      </c>
      <c r="B28" s="155" t="s">
        <v>198</v>
      </c>
      <c r="C28" s="188">
        <v>10</v>
      </c>
      <c r="D28" s="157">
        <f>'POSEBNI DIO'!D24</f>
        <v>10</v>
      </c>
      <c r="E28" s="157">
        <f>'POSEBNI DIO'!D30</f>
        <v>0</v>
      </c>
      <c r="F28" s="157">
        <f>'POSEBNI DIO'!D37</f>
        <v>0</v>
      </c>
      <c r="G28" s="157">
        <f>'POSEBNI DIO'!D44</f>
        <v>0</v>
      </c>
      <c r="H28" s="157">
        <f>'POSEBNI DIO'!D51</f>
        <v>0</v>
      </c>
      <c r="I28" s="157">
        <v>0</v>
      </c>
      <c r="J28" s="157">
        <v>0</v>
      </c>
      <c r="K28" s="157">
        <f>D28+E28+F28+G28+H28+I28+J28</f>
        <v>10</v>
      </c>
      <c r="L28" s="188">
        <f>'POSEBNI DIO'!E24+'POSEBNI DIO'!E30+'POSEBNI DIO'!E37+'POSEBNI DIO'!E37+'POSEBNI DIO'!E44+'POSEBNI DIO'!E51</f>
        <v>10</v>
      </c>
      <c r="M28" s="188">
        <f>'POSEBNI DIO'!F24+'POSEBNI DIO'!F30+'POSEBNI DIO'!F37+'POSEBNI DIO'!F37+'POSEBNI DIO'!F44+'POSEBNI DIO'!F51</f>
        <v>10</v>
      </c>
    </row>
    <row r="29" spans="1:13" s="85" customFormat="1" ht="15" customHeight="1" x14ac:dyDescent="0.2">
      <c r="A29" s="110">
        <v>38</v>
      </c>
      <c r="B29" s="155" t="s">
        <v>489</v>
      </c>
      <c r="C29" s="188">
        <v>0</v>
      </c>
      <c r="D29" s="157">
        <v>0</v>
      </c>
      <c r="E29" s="157">
        <v>0</v>
      </c>
      <c r="F29" s="157">
        <v>0</v>
      </c>
      <c r="G29" s="157">
        <v>500</v>
      </c>
      <c r="H29" s="157">
        <v>0</v>
      </c>
      <c r="I29" s="157">
        <v>0</v>
      </c>
      <c r="J29" s="157">
        <v>0</v>
      </c>
      <c r="K29" s="157">
        <f>G29</f>
        <v>500</v>
      </c>
      <c r="L29" s="188">
        <v>0</v>
      </c>
      <c r="M29" s="301">
        <v>0</v>
      </c>
    </row>
    <row r="30" spans="1:13" s="91" customFormat="1" ht="22.5" x14ac:dyDescent="0.2">
      <c r="A30" s="109">
        <v>4</v>
      </c>
      <c r="B30" s="148" t="s">
        <v>169</v>
      </c>
      <c r="C30" s="149">
        <f t="shared" ref="C30:M30" si="4">C31</f>
        <v>25199.05</v>
      </c>
      <c r="D30" s="149">
        <f t="shared" si="4"/>
        <v>0</v>
      </c>
      <c r="E30" s="149">
        <f t="shared" si="4"/>
        <v>11400</v>
      </c>
      <c r="F30" s="149">
        <f t="shared" si="4"/>
        <v>2511.48</v>
      </c>
      <c r="G30" s="149">
        <f t="shared" si="4"/>
        <v>12000</v>
      </c>
      <c r="H30" s="149">
        <f t="shared" si="4"/>
        <v>1149.5700000000002</v>
      </c>
      <c r="I30" s="149">
        <f t="shared" si="4"/>
        <v>9337.58</v>
      </c>
      <c r="J30" s="149">
        <f t="shared" si="4"/>
        <v>0</v>
      </c>
      <c r="K30" s="149">
        <f>SUM(D30:J30)</f>
        <v>36398.629999999997</v>
      </c>
      <c r="L30" s="149">
        <f t="shared" si="4"/>
        <v>31398.629999999997</v>
      </c>
      <c r="M30" s="150">
        <f t="shared" si="4"/>
        <v>31398.629999999997</v>
      </c>
    </row>
    <row r="31" spans="1:13" s="85" customFormat="1" ht="22.5" x14ac:dyDescent="0.2">
      <c r="A31" s="110">
        <v>42</v>
      </c>
      <c r="B31" s="155" t="s">
        <v>199</v>
      </c>
      <c r="C31" s="188">
        <v>25199.05</v>
      </c>
      <c r="D31" s="157">
        <v>0</v>
      </c>
      <c r="E31" s="157">
        <f>'POSEBNI DIO'!D32</f>
        <v>11400</v>
      </c>
      <c r="F31" s="157">
        <f>'POSEBNI DIO'!D39</f>
        <v>2511.48</v>
      </c>
      <c r="G31" s="157">
        <v>12000</v>
      </c>
      <c r="H31" s="157">
        <f>'POSEBNI DIO'!D53</f>
        <v>1149.5700000000002</v>
      </c>
      <c r="I31" s="157">
        <f>'POSEBNI DIO'!D58</f>
        <v>9337.58</v>
      </c>
      <c r="J31" s="157">
        <v>0</v>
      </c>
      <c r="K31" s="157">
        <f>D31+E31+F31+G31+H31+I31+J31</f>
        <v>36398.629999999997</v>
      </c>
      <c r="L31" s="188">
        <f>'POSEBNI DIO'!E32+'POSEBNI DIO'!E39+'POSEBNI DIO'!E46+'POSEBNI DIO'!E53+'POSEBNI DIO'!E58</f>
        <v>31398.629999999997</v>
      </c>
      <c r="M31" s="188">
        <f>'POSEBNI DIO'!F32+'POSEBNI DIO'!F39+'POSEBNI DIO'!F46+'POSEBNI DIO'!F53+'POSEBNI DIO'!F58</f>
        <v>31398.629999999997</v>
      </c>
    </row>
    <row r="32" spans="1:13" s="91" customFormat="1" ht="19.899999999999999" customHeight="1" x14ac:dyDescent="0.2">
      <c r="A32" s="112"/>
      <c r="B32" s="151" t="s">
        <v>168</v>
      </c>
      <c r="C32" s="152">
        <f t="shared" ref="C32:M32" si="5">SUM(C25+C30)</f>
        <v>2319423.27</v>
      </c>
      <c r="D32" s="152">
        <f t="shared" si="5"/>
        <v>136040.89999999997</v>
      </c>
      <c r="E32" s="152">
        <f t="shared" si="5"/>
        <v>69766.53</v>
      </c>
      <c r="F32" s="152">
        <f t="shared" si="5"/>
        <v>15421.48</v>
      </c>
      <c r="G32" s="152">
        <f t="shared" si="5"/>
        <v>2117661.56</v>
      </c>
      <c r="H32" s="152">
        <f t="shared" si="5"/>
        <v>2149.5700000000002</v>
      </c>
      <c r="I32" s="152">
        <f t="shared" si="5"/>
        <v>9337.58</v>
      </c>
      <c r="J32" s="152">
        <f t="shared" si="5"/>
        <v>0</v>
      </c>
      <c r="K32" s="152">
        <f t="shared" si="5"/>
        <v>2350377.6199999996</v>
      </c>
      <c r="L32" s="152">
        <f t="shared" si="5"/>
        <v>2323817.6199999996</v>
      </c>
      <c r="M32" s="153">
        <f t="shared" si="5"/>
        <v>2323817.6199999996</v>
      </c>
    </row>
    <row r="33" spans="1:13" s="85" customFormat="1" x14ac:dyDescent="0.2">
      <c r="A33" s="113"/>
      <c r="B33" s="84"/>
      <c r="C33" s="84"/>
    </row>
    <row r="34" spans="1:13" s="85" customFormat="1" x14ac:dyDescent="0.2">
      <c r="A34" s="113"/>
      <c r="B34" s="84"/>
      <c r="C34" s="84"/>
    </row>
    <row r="35" spans="1:13" s="85" customFormat="1" x14ac:dyDescent="0.2">
      <c r="A35" s="113"/>
      <c r="B35" s="84"/>
      <c r="C35" s="84"/>
    </row>
    <row r="36" spans="1:13" s="85" customFormat="1" x14ac:dyDescent="0.2">
      <c r="A36" s="113"/>
      <c r="B36" s="84"/>
      <c r="C36" s="84"/>
    </row>
    <row r="37" spans="1:13" s="85" customFormat="1" x14ac:dyDescent="0.2">
      <c r="A37" s="113"/>
      <c r="B37" s="84"/>
      <c r="C37" s="84"/>
    </row>
    <row r="38" spans="1:13" s="85" customFormat="1" x14ac:dyDescent="0.2">
      <c r="A38" s="113"/>
      <c r="B38" s="84"/>
      <c r="C38" s="84"/>
    </row>
    <row r="39" spans="1:13" s="85" customFormat="1" x14ac:dyDescent="0.2">
      <c r="A39" s="113"/>
      <c r="B39" s="84"/>
      <c r="C39" s="84"/>
    </row>
    <row r="40" spans="1:13" s="85" customFormat="1" x14ac:dyDescent="0.2">
      <c r="A40" s="113"/>
      <c r="B40" s="84"/>
      <c r="C40" s="84"/>
      <c r="K40" s="93"/>
    </row>
    <row r="41" spans="1:13" s="85" customFormat="1" x14ac:dyDescent="0.2">
      <c r="A41" s="113"/>
      <c r="B41" s="84"/>
      <c r="C41" s="84"/>
    </row>
    <row r="42" spans="1:13" s="85" customFormat="1" x14ac:dyDescent="0.2">
      <c r="A42" s="113"/>
      <c r="B42" s="84"/>
      <c r="C42" s="84"/>
    </row>
    <row r="43" spans="1:13" ht="19.899999999999999" customHeight="1" x14ac:dyDescent="0.25">
      <c r="A43" s="328" t="str">
        <f>SAŽETAK!A25</f>
        <v xml:space="preserve">C) PRENESENI VIŠAK ILI PRENESENI MANJAK </v>
      </c>
      <c r="B43" s="328"/>
      <c r="C43" s="328"/>
      <c r="D43" s="328"/>
      <c r="E43" s="328"/>
      <c r="F43" s="328"/>
      <c r="G43" s="328"/>
      <c r="H43" s="328"/>
      <c r="I43" s="328"/>
      <c r="J43" s="328"/>
      <c r="K43" s="328"/>
      <c r="L43" s="328"/>
      <c r="M43" s="328"/>
    </row>
    <row r="44" spans="1:13" ht="19.899999999999999" customHeight="1" x14ac:dyDescent="0.25">
      <c r="A44" s="160"/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</row>
    <row r="45" spans="1:13" ht="19.899999999999999" customHeight="1" x14ac:dyDescent="0.25">
      <c r="A45" s="160"/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</row>
    <row r="46" spans="1:13" s="87" customFormat="1" ht="18" customHeight="1" x14ac:dyDescent="0.2">
      <c r="A46" s="329" t="s">
        <v>270</v>
      </c>
      <c r="B46" s="329" t="s">
        <v>242</v>
      </c>
      <c r="C46" s="330" t="s">
        <v>433</v>
      </c>
      <c r="D46" s="332" t="s">
        <v>475</v>
      </c>
      <c r="E46" s="332"/>
      <c r="F46" s="332"/>
      <c r="G46" s="332"/>
      <c r="H46" s="332"/>
      <c r="I46" s="332"/>
      <c r="J46" s="332"/>
      <c r="K46" s="332"/>
      <c r="L46" s="329" t="s">
        <v>434</v>
      </c>
      <c r="M46" s="329" t="s">
        <v>471</v>
      </c>
    </row>
    <row r="47" spans="1:13" s="87" customFormat="1" ht="57.6" customHeight="1" x14ac:dyDescent="0.2">
      <c r="A47" s="329"/>
      <c r="B47" s="329"/>
      <c r="C47" s="331"/>
      <c r="D47" s="258" t="s">
        <v>192</v>
      </c>
      <c r="E47" s="258" t="s">
        <v>193</v>
      </c>
      <c r="F47" s="258" t="s">
        <v>194</v>
      </c>
      <c r="G47" s="258" t="s">
        <v>195</v>
      </c>
      <c r="H47" s="258" t="s">
        <v>196</v>
      </c>
      <c r="I47" s="258" t="s">
        <v>209</v>
      </c>
      <c r="J47" s="258" t="s">
        <v>197</v>
      </c>
      <c r="K47" s="258" t="s">
        <v>476</v>
      </c>
      <c r="L47" s="329"/>
      <c r="M47" s="329"/>
    </row>
    <row r="48" spans="1:13" s="91" customFormat="1" ht="19.899999999999999" customHeight="1" x14ac:dyDescent="0.2">
      <c r="A48" s="279">
        <v>9</v>
      </c>
      <c r="B48" s="280" t="s">
        <v>216</v>
      </c>
      <c r="C48" s="281">
        <f t="shared" ref="C48:D49" si="6">C49</f>
        <v>36762.93</v>
      </c>
      <c r="D48" s="281">
        <f t="shared" si="6"/>
        <v>0</v>
      </c>
      <c r="E48" s="281">
        <f t="shared" ref="E48:M49" si="7">E49</f>
        <v>26503.48</v>
      </c>
      <c r="F48" s="281">
        <f t="shared" si="7"/>
        <v>1921.48</v>
      </c>
      <c r="G48" s="281">
        <f t="shared" si="7"/>
        <v>3281.36</v>
      </c>
      <c r="H48" s="281">
        <f t="shared" si="7"/>
        <v>649.57000000000005</v>
      </c>
      <c r="I48" s="281">
        <f t="shared" si="7"/>
        <v>9337.58</v>
      </c>
      <c r="J48" s="281">
        <f t="shared" si="7"/>
        <v>0</v>
      </c>
      <c r="K48" s="281">
        <f t="shared" si="7"/>
        <v>41693.47</v>
      </c>
      <c r="L48" s="281">
        <f t="shared" si="7"/>
        <v>0</v>
      </c>
      <c r="M48" s="282">
        <f t="shared" si="7"/>
        <v>0</v>
      </c>
    </row>
    <row r="49" spans="1:13" s="92" customFormat="1" ht="19.899999999999999" customHeight="1" x14ac:dyDescent="0.2">
      <c r="A49" s="106">
        <v>92</v>
      </c>
      <c r="B49" s="100" t="s">
        <v>217</v>
      </c>
      <c r="C49" s="101">
        <f t="shared" si="6"/>
        <v>36762.93</v>
      </c>
      <c r="D49" s="101">
        <f t="shared" si="6"/>
        <v>0</v>
      </c>
      <c r="E49" s="101">
        <f t="shared" si="7"/>
        <v>26503.48</v>
      </c>
      <c r="F49" s="101">
        <f t="shared" si="7"/>
        <v>1921.48</v>
      </c>
      <c r="G49" s="101">
        <f t="shared" si="7"/>
        <v>3281.36</v>
      </c>
      <c r="H49" s="101">
        <f t="shared" si="7"/>
        <v>649.57000000000005</v>
      </c>
      <c r="I49" s="101">
        <f t="shared" si="7"/>
        <v>9337.58</v>
      </c>
      <c r="J49" s="101">
        <f t="shared" si="7"/>
        <v>0</v>
      </c>
      <c r="K49" s="101">
        <f t="shared" si="7"/>
        <v>41693.47</v>
      </c>
      <c r="L49" s="101">
        <v>0</v>
      </c>
      <c r="M49" s="102">
        <v>0</v>
      </c>
    </row>
    <row r="50" spans="1:13" s="92" customFormat="1" ht="19.899999999999999" customHeight="1" x14ac:dyDescent="0.2">
      <c r="A50" s="107">
        <v>922</v>
      </c>
      <c r="B50" s="95" t="s">
        <v>189</v>
      </c>
      <c r="C50" s="193">
        <v>36762.93</v>
      </c>
      <c r="D50" s="194">
        <v>0</v>
      </c>
      <c r="E50" s="194">
        <f>'PRIHODI 4 RAZINA'!E17</f>
        <v>26503.48</v>
      </c>
      <c r="F50" s="194">
        <f>'PRIHODI 4 RAZINA'!E24</f>
        <v>1921.48</v>
      </c>
      <c r="G50" s="194">
        <f>'PRIHODI 4 RAZINA'!E41</f>
        <v>3281.36</v>
      </c>
      <c r="H50" s="194">
        <f>'PRIHODI 4 RAZINA'!E49</f>
        <v>649.57000000000005</v>
      </c>
      <c r="I50" s="194">
        <f>'PRIHODI 4 RAZINA'!E57</f>
        <v>9337.58</v>
      </c>
      <c r="J50" s="194">
        <v>0</v>
      </c>
      <c r="K50" s="195">
        <f>D50+E50+F50+G50+H50+I50+J50</f>
        <v>41693.47</v>
      </c>
      <c r="L50" s="194">
        <v>0</v>
      </c>
      <c r="M50" s="196">
        <v>0</v>
      </c>
    </row>
    <row r="51" spans="1:13" ht="19.899999999999999" customHeight="1" x14ac:dyDescent="0.2"/>
    <row r="52" spans="1:13" ht="19.899999999999999" customHeight="1" x14ac:dyDescent="0.2">
      <c r="C52" s="206"/>
      <c r="K52" s="192"/>
    </row>
    <row r="53" spans="1:13" ht="19.899999999999999" customHeight="1" x14ac:dyDescent="0.2"/>
    <row r="54" spans="1:13" ht="19.899999999999999" customHeight="1" x14ac:dyDescent="0.2"/>
    <row r="55" spans="1:13" ht="19.899999999999999" customHeight="1" x14ac:dyDescent="0.2"/>
    <row r="56" spans="1:13" ht="19.899999999999999" customHeight="1" x14ac:dyDescent="0.2"/>
    <row r="57" spans="1:13" ht="19.899999999999999" customHeight="1" x14ac:dyDescent="0.2"/>
    <row r="58" spans="1:13" ht="19.899999999999999" customHeight="1" x14ac:dyDescent="0.2"/>
    <row r="59" spans="1:13" ht="19.899999999999999" customHeight="1" x14ac:dyDescent="0.2"/>
    <row r="60" spans="1:13" ht="19.899999999999999" customHeight="1" x14ac:dyDescent="0.2"/>
    <row r="61" spans="1:13" ht="19.899999999999999" customHeight="1" x14ac:dyDescent="0.2"/>
    <row r="62" spans="1:13" ht="19.899999999999999" customHeight="1" x14ac:dyDescent="0.2"/>
    <row r="63" spans="1:13" ht="19.899999999999999" customHeight="1" x14ac:dyDescent="0.2"/>
    <row r="64" spans="1:13" ht="19.899999999999999" customHeight="1" x14ac:dyDescent="0.2"/>
    <row r="65" ht="19.899999999999999" customHeight="1" x14ac:dyDescent="0.2"/>
    <row r="66" ht="19.899999999999999" customHeight="1" x14ac:dyDescent="0.2"/>
    <row r="67" ht="19.899999999999999" customHeight="1" x14ac:dyDescent="0.2"/>
    <row r="68" ht="19.899999999999999" customHeight="1" x14ac:dyDescent="0.2"/>
    <row r="69" ht="19.899999999999999" customHeight="1" x14ac:dyDescent="0.2"/>
    <row r="70" ht="19.899999999999999" customHeight="1" x14ac:dyDescent="0.2"/>
  </sheetData>
  <mergeCells count="24">
    <mergeCell ref="A1:M1"/>
    <mergeCell ref="A3:M3"/>
    <mergeCell ref="A5:M5"/>
    <mergeCell ref="L9:L10"/>
    <mergeCell ref="M9:M10"/>
    <mergeCell ref="A9:A10"/>
    <mergeCell ref="B9:B10"/>
    <mergeCell ref="C9:C10"/>
    <mergeCell ref="D9:K9"/>
    <mergeCell ref="A7:M7"/>
    <mergeCell ref="A21:M21"/>
    <mergeCell ref="A23:A24"/>
    <mergeCell ref="B23:B24"/>
    <mergeCell ref="C23:C24"/>
    <mergeCell ref="D23:K23"/>
    <mergeCell ref="L23:L24"/>
    <mergeCell ref="M23:M24"/>
    <mergeCell ref="A43:M43"/>
    <mergeCell ref="A46:A47"/>
    <mergeCell ref="B46:B47"/>
    <mergeCell ref="C46:C47"/>
    <mergeCell ref="D46:K46"/>
    <mergeCell ref="L46:L47"/>
    <mergeCell ref="M46:M47"/>
  </mergeCells>
  <pageMargins left="0.70866141732283472" right="0.70866141732283472" top="0.74803149606299213" bottom="0.70866141732283472" header="0.31496062992125984" footer="0.31496062992125984"/>
  <pageSetup paperSize="9" scale="7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"/>
  <sheetViews>
    <sheetView workbookViewId="0">
      <selection sqref="A1:E1"/>
    </sheetView>
  </sheetViews>
  <sheetFormatPr defaultColWidth="8.85546875" defaultRowHeight="12.75" x14ac:dyDescent="0.2"/>
  <cols>
    <col min="1" max="1" width="37.7109375" style="133" customWidth="1"/>
    <col min="2" max="5" width="25.28515625" style="133" customWidth="1"/>
    <col min="6" max="16384" width="8.85546875" style="133"/>
  </cols>
  <sheetData>
    <row r="1" spans="1:5" ht="37.15" customHeight="1" x14ac:dyDescent="0.2">
      <c r="A1" s="302" t="str">
        <f>SAŽETAK!A1</f>
        <v>FINANCIJSKI PLAN  INDUSTRIJSKO OBRTNIČKE ŠKOLE  NOVA GRADIŠKA
ZA 2026. I PROJEKCIJA ZA 2027. I 2028. GODINU</v>
      </c>
      <c r="B1" s="302"/>
      <c r="C1" s="302"/>
      <c r="D1" s="302"/>
      <c r="E1" s="302"/>
    </row>
    <row r="2" spans="1:5" ht="18" x14ac:dyDescent="0.2">
      <c r="A2" s="119"/>
      <c r="B2" s="119"/>
      <c r="C2" s="119"/>
      <c r="D2" s="119"/>
      <c r="E2" s="119"/>
    </row>
    <row r="3" spans="1:5" ht="15.75" x14ac:dyDescent="0.2">
      <c r="A3" s="302" t="s">
        <v>228</v>
      </c>
      <c r="B3" s="302"/>
      <c r="C3" s="302"/>
      <c r="D3" s="339"/>
      <c r="E3" s="339"/>
    </row>
    <row r="4" spans="1:5" ht="18" x14ac:dyDescent="0.2">
      <c r="A4" s="119"/>
      <c r="B4" s="119"/>
      <c r="C4" s="119"/>
      <c r="D4" s="117"/>
      <c r="E4" s="117"/>
    </row>
    <row r="5" spans="1:5" ht="15.75" x14ac:dyDescent="0.25">
      <c r="A5" s="302" t="s">
        <v>231</v>
      </c>
      <c r="B5" s="305"/>
      <c r="C5" s="305"/>
      <c r="D5" s="305"/>
      <c r="E5" s="305"/>
    </row>
    <row r="6" spans="1:5" ht="18" x14ac:dyDescent="0.2">
      <c r="A6" s="119"/>
      <c r="B6" s="119"/>
      <c r="C6" s="119"/>
      <c r="D6" s="117"/>
      <c r="E6" s="117"/>
    </row>
    <row r="7" spans="1:5" ht="15.75" x14ac:dyDescent="0.2">
      <c r="A7" s="302" t="s">
        <v>232</v>
      </c>
      <c r="B7" s="340"/>
      <c r="C7" s="340"/>
      <c r="D7" s="340"/>
      <c r="E7" s="340"/>
    </row>
    <row r="8" spans="1:5" ht="18" x14ac:dyDescent="0.2">
      <c r="A8" s="119"/>
      <c r="B8" s="119"/>
      <c r="C8" s="119"/>
      <c r="D8" s="117"/>
      <c r="E8" s="117"/>
    </row>
    <row r="9" spans="1:5" ht="36" customHeight="1" x14ac:dyDescent="0.2">
      <c r="A9" s="158" t="s">
        <v>305</v>
      </c>
      <c r="B9" s="158" t="s">
        <v>472</v>
      </c>
      <c r="C9" s="158" t="s">
        <v>473</v>
      </c>
      <c r="D9" s="158" t="s">
        <v>432</v>
      </c>
      <c r="E9" s="158" t="s">
        <v>474</v>
      </c>
    </row>
    <row r="10" spans="1:5" s="7" customFormat="1" ht="20.100000000000001" customHeight="1" x14ac:dyDescent="0.2">
      <c r="A10" s="181" t="s">
        <v>233</v>
      </c>
      <c r="B10" s="275">
        <f t="shared" ref="B10:E10" si="0">B11</f>
        <v>2319467.2599999993</v>
      </c>
      <c r="C10" s="275">
        <f t="shared" si="0"/>
        <v>2319423.27</v>
      </c>
      <c r="D10" s="275">
        <f t="shared" si="0"/>
        <v>2323817.6199999996</v>
      </c>
      <c r="E10" s="276">
        <f t="shared" si="0"/>
        <v>2323817.6199999996</v>
      </c>
    </row>
    <row r="11" spans="1:5" ht="15" customHeight="1" x14ac:dyDescent="0.2">
      <c r="A11" s="182" t="s">
        <v>266</v>
      </c>
      <c r="B11" s="183">
        <f t="shared" ref="B11:E11" si="1">B12+B14</f>
        <v>2319467.2599999993</v>
      </c>
      <c r="C11" s="183">
        <v>2319423.27</v>
      </c>
      <c r="D11" s="183">
        <f t="shared" si="1"/>
        <v>2323817.6199999996</v>
      </c>
      <c r="E11" s="184">
        <f t="shared" si="1"/>
        <v>2323817.6199999996</v>
      </c>
    </row>
    <row r="12" spans="1:5" ht="15" customHeight="1" x14ac:dyDescent="0.2">
      <c r="A12" s="185" t="s">
        <v>267</v>
      </c>
      <c r="B12" s="183">
        <f t="shared" ref="B12:E12" si="2">B13</f>
        <v>2319467.2599999993</v>
      </c>
      <c r="C12" s="183">
        <v>2319423.27</v>
      </c>
      <c r="D12" s="183">
        <f t="shared" si="2"/>
        <v>2323817.6199999996</v>
      </c>
      <c r="E12" s="184">
        <f t="shared" si="2"/>
        <v>2323817.6199999996</v>
      </c>
    </row>
    <row r="13" spans="1:5" ht="15" customHeight="1" x14ac:dyDescent="0.2">
      <c r="A13" s="186" t="s">
        <v>268</v>
      </c>
      <c r="B13" s="35">
        <f>'POSEBNI DIO'!C9</f>
        <v>2319467.2599999993</v>
      </c>
      <c r="C13" s="35">
        <v>2319423.27</v>
      </c>
      <c r="D13" s="35">
        <f>'POSEBNI DIO'!E9</f>
        <v>2323817.6199999996</v>
      </c>
      <c r="E13" s="167">
        <f>'POSEBNI DIO'!F9</f>
        <v>2323817.6199999996</v>
      </c>
    </row>
    <row r="14" spans="1:5" ht="15" customHeight="1" x14ac:dyDescent="0.2">
      <c r="A14" s="187" t="s">
        <v>269</v>
      </c>
      <c r="B14" s="179">
        <v>0</v>
      </c>
      <c r="C14" s="179">
        <v>0</v>
      </c>
      <c r="D14" s="179">
        <v>0</v>
      </c>
      <c r="E14" s="180">
        <v>0</v>
      </c>
    </row>
  </sheetData>
  <mergeCells count="4">
    <mergeCell ref="A1:E1"/>
    <mergeCell ref="A3:E3"/>
    <mergeCell ref="A5:E5"/>
    <mergeCell ref="A7:E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"/>
  <sheetViews>
    <sheetView workbookViewId="0">
      <selection activeCell="H27" sqref="H27"/>
    </sheetView>
  </sheetViews>
  <sheetFormatPr defaultColWidth="8.85546875" defaultRowHeight="12.75" x14ac:dyDescent="0.2"/>
  <cols>
    <col min="1" max="1" width="8.85546875" style="133" customWidth="1"/>
    <col min="2" max="2" width="42.140625" style="133" customWidth="1"/>
    <col min="3" max="6" width="24.85546875" style="133" customWidth="1"/>
    <col min="7" max="16384" width="8.85546875" style="133"/>
  </cols>
  <sheetData>
    <row r="1" spans="1:6" s="136" customFormat="1" ht="37.15" customHeight="1" x14ac:dyDescent="0.2">
      <c r="A1" s="302" t="str">
        <f>SAŽETAK!A1:I1</f>
        <v>FINANCIJSKI PLAN  INDUSTRIJSKO OBRTNIČKE ŠKOLE  NOVA GRADIŠKA
ZA 2026. I PROJEKCIJA ZA 2027. I 2028. GODINU</v>
      </c>
      <c r="B1" s="302"/>
      <c r="C1" s="302"/>
      <c r="D1" s="302"/>
      <c r="E1" s="302"/>
      <c r="F1" s="302"/>
    </row>
    <row r="2" spans="1:6" ht="18" x14ac:dyDescent="0.2">
      <c r="A2" s="119"/>
      <c r="B2" s="119"/>
      <c r="C2" s="119"/>
      <c r="D2" s="119"/>
      <c r="E2" s="119"/>
      <c r="F2" s="119"/>
    </row>
    <row r="3" spans="1:6" ht="15.75" x14ac:dyDescent="0.2">
      <c r="A3" s="302" t="s">
        <v>228</v>
      </c>
      <c r="B3" s="302"/>
      <c r="C3" s="302"/>
      <c r="D3" s="302"/>
      <c r="E3" s="339"/>
      <c r="F3" s="339"/>
    </row>
    <row r="4" spans="1:6" ht="18" x14ac:dyDescent="0.2">
      <c r="A4" s="119"/>
      <c r="B4" s="119"/>
      <c r="C4" s="119"/>
      <c r="D4" s="119"/>
      <c r="E4" s="117"/>
      <c r="F4" s="117"/>
    </row>
    <row r="5" spans="1:6" ht="15.75" x14ac:dyDescent="0.25">
      <c r="A5" s="302" t="s">
        <v>234</v>
      </c>
      <c r="B5" s="305"/>
      <c r="C5" s="305"/>
      <c r="D5" s="305"/>
      <c r="E5" s="305"/>
      <c r="F5" s="305"/>
    </row>
    <row r="6" spans="1:6" ht="18" x14ac:dyDescent="0.2">
      <c r="A6" s="119"/>
      <c r="B6" s="119"/>
      <c r="C6" s="119"/>
      <c r="D6" s="119"/>
      <c r="E6" s="117"/>
      <c r="F6" s="117"/>
    </row>
    <row r="7" spans="1:6" ht="31.5" customHeight="1" x14ac:dyDescent="0.2">
      <c r="A7" s="137" t="s">
        <v>286</v>
      </c>
      <c r="B7" s="138" t="s">
        <v>235</v>
      </c>
      <c r="C7" s="158" t="s">
        <v>430</v>
      </c>
      <c r="D7" s="158" t="s">
        <v>431</v>
      </c>
      <c r="E7" s="158" t="s">
        <v>281</v>
      </c>
      <c r="F7" s="158" t="s">
        <v>432</v>
      </c>
    </row>
    <row r="8" spans="1:6" s="269" customFormat="1" ht="20.100000000000001" customHeight="1" x14ac:dyDescent="0.2">
      <c r="A8" s="259"/>
      <c r="B8" s="260" t="s">
        <v>287</v>
      </c>
      <c r="C8" s="271">
        <f t="shared" ref="C8:F9" si="0">C9</f>
        <v>0</v>
      </c>
      <c r="D8" s="271">
        <f t="shared" si="0"/>
        <v>0</v>
      </c>
      <c r="E8" s="271">
        <f t="shared" si="0"/>
        <v>0</v>
      </c>
      <c r="F8" s="271">
        <f t="shared" si="0"/>
        <v>0</v>
      </c>
    </row>
    <row r="9" spans="1:6" s="270" customFormat="1" ht="20.100000000000001" customHeight="1" x14ac:dyDescent="0.2">
      <c r="A9" s="261">
        <v>8</v>
      </c>
      <c r="B9" s="262" t="s">
        <v>236</v>
      </c>
      <c r="C9" s="272">
        <f t="shared" si="0"/>
        <v>0</v>
      </c>
      <c r="D9" s="272">
        <f t="shared" si="0"/>
        <v>0</v>
      </c>
      <c r="E9" s="272">
        <f t="shared" si="0"/>
        <v>0</v>
      </c>
      <c r="F9" s="272">
        <f t="shared" si="0"/>
        <v>0</v>
      </c>
    </row>
    <row r="10" spans="1:6" s="24" customFormat="1" ht="15" customHeight="1" x14ac:dyDescent="0.2">
      <c r="A10" s="263">
        <v>84</v>
      </c>
      <c r="B10" s="264" t="s">
        <v>237</v>
      </c>
      <c r="C10" s="273">
        <v>0</v>
      </c>
      <c r="D10" s="273">
        <v>0</v>
      </c>
      <c r="E10" s="273">
        <v>0</v>
      </c>
      <c r="F10" s="273">
        <v>0</v>
      </c>
    </row>
    <row r="11" spans="1:6" s="24" customFormat="1" ht="15" customHeight="1" x14ac:dyDescent="0.2">
      <c r="A11" s="265"/>
      <c r="B11" s="264"/>
      <c r="C11" s="273"/>
      <c r="D11" s="273"/>
      <c r="E11" s="273"/>
      <c r="F11" s="273"/>
    </row>
    <row r="12" spans="1:6" s="270" customFormat="1" ht="20.100000000000001" customHeight="1" x14ac:dyDescent="0.2">
      <c r="A12" s="259"/>
      <c r="B12" s="260" t="s">
        <v>288</v>
      </c>
      <c r="C12" s="271">
        <f t="shared" ref="C12:F13" si="1">C13</f>
        <v>0</v>
      </c>
      <c r="D12" s="271">
        <f t="shared" si="1"/>
        <v>0</v>
      </c>
      <c r="E12" s="271">
        <f t="shared" si="1"/>
        <v>0</v>
      </c>
      <c r="F12" s="271">
        <f t="shared" si="1"/>
        <v>0</v>
      </c>
    </row>
    <row r="13" spans="1:6" s="270" customFormat="1" ht="20.100000000000001" customHeight="1" x14ac:dyDescent="0.2">
      <c r="A13" s="266">
        <v>5</v>
      </c>
      <c r="B13" s="267" t="s">
        <v>238</v>
      </c>
      <c r="C13" s="272">
        <f t="shared" si="1"/>
        <v>0</v>
      </c>
      <c r="D13" s="272">
        <f t="shared" si="1"/>
        <v>0</v>
      </c>
      <c r="E13" s="272">
        <f t="shared" si="1"/>
        <v>0</v>
      </c>
      <c r="F13" s="272">
        <f t="shared" si="1"/>
        <v>0</v>
      </c>
    </row>
    <row r="14" spans="1:6" s="24" customFormat="1" ht="15" customHeight="1" x14ac:dyDescent="0.2">
      <c r="A14" s="263">
        <v>54</v>
      </c>
      <c r="B14" s="268" t="s">
        <v>239</v>
      </c>
      <c r="C14" s="273">
        <v>0</v>
      </c>
      <c r="D14" s="273">
        <v>0</v>
      </c>
      <c r="E14" s="273">
        <v>0</v>
      </c>
      <c r="F14" s="273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8"/>
  <sheetViews>
    <sheetView topLeftCell="A2" workbookViewId="0">
      <selection activeCell="L27" sqref="L27"/>
    </sheetView>
  </sheetViews>
  <sheetFormatPr defaultColWidth="9.140625" defaultRowHeight="12.75" x14ac:dyDescent="0.2"/>
  <cols>
    <col min="1" max="1" width="16.28515625" style="27" customWidth="1"/>
    <col min="2" max="2" width="48.42578125" style="27" customWidth="1"/>
    <col min="3" max="3" width="14.85546875" style="75" customWidth="1"/>
    <col min="4" max="6" width="14.85546875" style="29" customWidth="1"/>
    <col min="7" max="16384" width="9.140625" style="27"/>
  </cols>
  <sheetData>
    <row r="1" spans="1:6" s="136" customFormat="1" ht="42" customHeight="1" x14ac:dyDescent="0.2">
      <c r="A1" s="302" t="str">
        <f>SAŽETAK!A1</f>
        <v>FINANCIJSKI PLAN  INDUSTRIJSKO OBRTNIČKE ŠKOLE  NOVA GRADIŠKA
ZA 2026. I PROJEKCIJA ZA 2027. I 2028. GODINU</v>
      </c>
      <c r="B1" s="302"/>
      <c r="C1" s="302"/>
      <c r="D1" s="302"/>
      <c r="E1" s="302"/>
      <c r="F1" s="302"/>
    </row>
    <row r="2" spans="1:6" s="136" customFormat="1" ht="18" customHeight="1" x14ac:dyDescent="0.2">
      <c r="A2" s="119"/>
      <c r="B2" s="119"/>
      <c r="C2" s="119"/>
      <c r="D2" s="119"/>
      <c r="E2" s="205"/>
      <c r="F2" s="119"/>
    </row>
    <row r="3" spans="1:6" s="136" customFormat="1" ht="15.75" x14ac:dyDescent="0.2">
      <c r="A3" s="302" t="s">
        <v>265</v>
      </c>
      <c r="B3" s="302"/>
      <c r="C3" s="302"/>
      <c r="D3" s="302"/>
      <c r="E3" s="302"/>
      <c r="F3" s="302"/>
    </row>
    <row r="4" spans="1:6" s="41" customFormat="1" x14ac:dyDescent="0.2">
      <c r="D4" s="42"/>
      <c r="E4" s="42"/>
      <c r="F4" s="42"/>
    </row>
    <row r="5" spans="1:6" s="43" customFormat="1" thickBot="1" x14ac:dyDescent="0.25">
      <c r="D5" s="62"/>
      <c r="E5" s="62"/>
      <c r="F5" s="62"/>
    </row>
    <row r="6" spans="1:6" s="43" customFormat="1" ht="22.5" customHeight="1" thickTop="1" x14ac:dyDescent="0.2">
      <c r="A6" s="343" t="s">
        <v>241</v>
      </c>
      <c r="B6" s="341" t="s">
        <v>242</v>
      </c>
      <c r="C6" s="341" t="s">
        <v>433</v>
      </c>
      <c r="D6" s="345" t="s">
        <v>469</v>
      </c>
      <c r="E6" s="345" t="s">
        <v>470</v>
      </c>
      <c r="F6" s="347" t="s">
        <v>471</v>
      </c>
    </row>
    <row r="7" spans="1:6" s="32" customFormat="1" ht="22.5" customHeight="1" thickBot="1" x14ac:dyDescent="0.25">
      <c r="A7" s="344"/>
      <c r="B7" s="342"/>
      <c r="C7" s="342"/>
      <c r="D7" s="346"/>
      <c r="E7" s="346"/>
      <c r="F7" s="348"/>
    </row>
    <row r="8" spans="1:6" s="46" customFormat="1" ht="9" thickTop="1" x14ac:dyDescent="0.2">
      <c r="A8" s="44"/>
      <c r="B8" s="44"/>
      <c r="C8" s="44"/>
      <c r="D8" s="45"/>
      <c r="E8" s="45"/>
      <c r="F8" s="45"/>
    </row>
    <row r="9" spans="1:6" s="48" customFormat="1" ht="15" customHeight="1" x14ac:dyDescent="0.2">
      <c r="A9" s="175" t="s">
        <v>243</v>
      </c>
      <c r="B9" s="176" t="s">
        <v>244</v>
      </c>
      <c r="C9" s="177">
        <f t="shared" ref="C9:F9" si="0">C10</f>
        <v>2319467.2599999993</v>
      </c>
      <c r="D9" s="177">
        <f>D10</f>
        <v>2437879.1799999992</v>
      </c>
      <c r="E9" s="177">
        <f t="shared" si="0"/>
        <v>2323817.6199999996</v>
      </c>
      <c r="F9" s="178">
        <f t="shared" si="0"/>
        <v>2323817.6199999996</v>
      </c>
    </row>
    <row r="10" spans="1:6" s="48" customFormat="1" ht="13.15" customHeight="1" x14ac:dyDescent="0.2">
      <c r="A10" s="168" t="s">
        <v>258</v>
      </c>
      <c r="B10" s="169" t="s">
        <v>245</v>
      </c>
      <c r="C10" s="47">
        <f>C19+C25+C11+C59</f>
        <v>2319467.2599999993</v>
      </c>
      <c r="D10" s="47">
        <f>D19+D25+D11+D59</f>
        <v>2437879.1799999992</v>
      </c>
      <c r="E10" s="47">
        <f>E19+E25+E11+E59</f>
        <v>2323817.6199999996</v>
      </c>
      <c r="F10" s="162">
        <f>F19+F25+F11+F59</f>
        <v>2323817.6199999996</v>
      </c>
    </row>
    <row r="11" spans="1:6" s="48" customFormat="1" ht="13.15" customHeight="1" x14ac:dyDescent="0.2">
      <c r="A11" s="168" t="s">
        <v>275</v>
      </c>
      <c r="B11" s="169" t="s">
        <v>246</v>
      </c>
      <c r="C11" s="47">
        <f t="shared" ref="C11:F12" si="1">C12</f>
        <v>0</v>
      </c>
      <c r="D11" s="47">
        <f t="shared" si="1"/>
        <v>0</v>
      </c>
      <c r="E11" s="47">
        <f t="shared" si="1"/>
        <v>0</v>
      </c>
      <c r="F11" s="162">
        <f t="shared" si="1"/>
        <v>0</v>
      </c>
    </row>
    <row r="12" spans="1:6" s="32" customFormat="1" ht="12.75" customHeight="1" x14ac:dyDescent="0.2">
      <c r="A12" s="163" t="s">
        <v>247</v>
      </c>
      <c r="B12" s="164" t="s">
        <v>248</v>
      </c>
      <c r="C12" s="30">
        <f t="shared" si="1"/>
        <v>0</v>
      </c>
      <c r="D12" s="30">
        <f t="shared" si="1"/>
        <v>0</v>
      </c>
      <c r="E12" s="30">
        <f t="shared" si="1"/>
        <v>0</v>
      </c>
      <c r="F12" s="165">
        <f t="shared" si="1"/>
        <v>0</v>
      </c>
    </row>
    <row r="13" spans="1:6" s="52" customFormat="1" ht="12.75" customHeight="1" x14ac:dyDescent="0.2">
      <c r="A13" s="37">
        <v>3</v>
      </c>
      <c r="B13" s="51" t="s">
        <v>174</v>
      </c>
      <c r="C13" s="39">
        <f>C14+C15</f>
        <v>0</v>
      </c>
      <c r="D13" s="39">
        <f>D14+D15</f>
        <v>0</v>
      </c>
      <c r="E13" s="39">
        <f>E14+E15</f>
        <v>0</v>
      </c>
      <c r="F13" s="166">
        <f>F14+F15</f>
        <v>0</v>
      </c>
    </row>
    <row r="14" spans="1:6" s="43" customFormat="1" ht="12.75" customHeight="1" x14ac:dyDescent="0.2">
      <c r="A14" s="33">
        <v>31</v>
      </c>
      <c r="B14" s="53" t="s">
        <v>151</v>
      </c>
      <c r="C14" s="35">
        <v>0</v>
      </c>
      <c r="D14" s="35"/>
      <c r="E14" s="35"/>
      <c r="F14" s="167"/>
    </row>
    <row r="15" spans="1:6" s="43" customFormat="1" ht="12.75" customHeight="1" x14ac:dyDescent="0.2">
      <c r="A15" s="33">
        <v>32</v>
      </c>
      <c r="B15" s="34" t="s">
        <v>180</v>
      </c>
      <c r="C15" s="35">
        <v>0</v>
      </c>
      <c r="D15" s="35"/>
      <c r="E15" s="35">
        <v>0</v>
      </c>
      <c r="F15" s="167">
        <v>0</v>
      </c>
    </row>
    <row r="16" spans="1:6" s="43" customFormat="1" ht="12.75" customHeight="1" x14ac:dyDescent="0.2">
      <c r="A16" s="33">
        <v>38</v>
      </c>
      <c r="B16" s="34" t="s">
        <v>489</v>
      </c>
      <c r="C16" s="35">
        <v>0</v>
      </c>
      <c r="D16" s="35"/>
      <c r="E16" s="35"/>
      <c r="F16" s="167"/>
    </row>
    <row r="17" spans="1:6" s="43" customFormat="1" ht="12.75" customHeight="1" x14ac:dyDescent="0.2">
      <c r="A17" s="37">
        <v>4</v>
      </c>
      <c r="B17" s="38" t="s">
        <v>427</v>
      </c>
      <c r="C17" s="35"/>
      <c r="D17" s="35"/>
      <c r="E17" s="35"/>
      <c r="F17" s="167"/>
    </row>
    <row r="18" spans="1:6" s="43" customFormat="1" ht="12.75" customHeight="1" x14ac:dyDescent="0.2">
      <c r="A18" s="33">
        <v>42</v>
      </c>
      <c r="B18" s="34" t="s">
        <v>150</v>
      </c>
      <c r="C18" s="35"/>
      <c r="D18" s="35"/>
      <c r="E18" s="35"/>
      <c r="F18" s="167"/>
    </row>
    <row r="19" spans="1:6" s="48" customFormat="1" ht="24" x14ac:dyDescent="0.2">
      <c r="A19" s="283" t="s">
        <v>306</v>
      </c>
      <c r="B19" s="169" t="s">
        <v>307</v>
      </c>
      <c r="C19" s="284">
        <f t="shared" ref="C19:F20" si="2">C20</f>
        <v>136040.9</v>
      </c>
      <c r="D19" s="284">
        <f t="shared" si="2"/>
        <v>136040.89999999997</v>
      </c>
      <c r="E19" s="284">
        <f t="shared" si="2"/>
        <v>136040.9</v>
      </c>
      <c r="F19" s="285">
        <f t="shared" si="2"/>
        <v>136040.9</v>
      </c>
    </row>
    <row r="20" spans="1:6" s="32" customFormat="1" ht="12.75" customHeight="1" x14ac:dyDescent="0.2">
      <c r="A20" s="163" t="s">
        <v>251</v>
      </c>
      <c r="B20" s="164" t="s">
        <v>250</v>
      </c>
      <c r="C20" s="30">
        <f t="shared" si="2"/>
        <v>136040.9</v>
      </c>
      <c r="D20" s="30">
        <f t="shared" si="2"/>
        <v>136040.89999999997</v>
      </c>
      <c r="E20" s="30">
        <f t="shared" si="2"/>
        <v>136040.9</v>
      </c>
      <c r="F20" s="165">
        <f t="shared" si="2"/>
        <v>136040.9</v>
      </c>
    </row>
    <row r="21" spans="1:6" s="32" customFormat="1" ht="12.75" customHeight="1" x14ac:dyDescent="0.2">
      <c r="A21" s="37">
        <v>3</v>
      </c>
      <c r="B21" s="38" t="s">
        <v>174</v>
      </c>
      <c r="C21" s="31">
        <f>C23+C24+C22</f>
        <v>136040.9</v>
      </c>
      <c r="D21" s="31">
        <f>D23+D24+D22</f>
        <v>136040.89999999997</v>
      </c>
      <c r="E21" s="31">
        <f>E23+E24+E22</f>
        <v>136040.9</v>
      </c>
      <c r="F21" s="170">
        <f>F23+F24+F22</f>
        <v>136040.9</v>
      </c>
    </row>
    <row r="22" spans="1:6" s="32" customFormat="1" ht="12.75" customHeight="1" x14ac:dyDescent="0.2">
      <c r="A22" s="33">
        <v>31</v>
      </c>
      <c r="B22" s="53" t="s">
        <v>151</v>
      </c>
      <c r="C22" s="35">
        <v>530.9</v>
      </c>
      <c r="D22" s="161">
        <f>'RASHODI 4 RAZINA'!E29</f>
        <v>530.9</v>
      </c>
      <c r="E22" s="161">
        <v>530.9</v>
      </c>
      <c r="F22" s="161">
        <v>530.9</v>
      </c>
    </row>
    <row r="23" spans="1:6" s="36" customFormat="1" ht="12.75" customHeight="1" x14ac:dyDescent="0.2">
      <c r="A23" s="33">
        <v>32</v>
      </c>
      <c r="B23" s="34" t="s">
        <v>180</v>
      </c>
      <c r="C23" s="35">
        <v>135500</v>
      </c>
      <c r="D23" s="35">
        <f>'RASHODI 4 RAZINA'!E32</f>
        <v>135499.99999999997</v>
      </c>
      <c r="E23" s="35">
        <v>135500</v>
      </c>
      <c r="F23" s="35">
        <v>135500</v>
      </c>
    </row>
    <row r="24" spans="1:6" s="36" customFormat="1" ht="12.75" customHeight="1" x14ac:dyDescent="0.2">
      <c r="A24" s="33">
        <v>34</v>
      </c>
      <c r="B24" s="34" t="s">
        <v>153</v>
      </c>
      <c r="C24" s="35">
        <v>10</v>
      </c>
      <c r="D24" s="35">
        <f>'RASHODI 4 RAZINA'!E63</f>
        <v>10</v>
      </c>
      <c r="E24" s="35">
        <v>10</v>
      </c>
      <c r="F24" s="35">
        <v>10</v>
      </c>
    </row>
    <row r="25" spans="1:6" s="50" customFormat="1" ht="13.15" customHeight="1" x14ac:dyDescent="0.2">
      <c r="A25" s="168" t="s">
        <v>252</v>
      </c>
      <c r="B25" s="171" t="s">
        <v>253</v>
      </c>
      <c r="C25" s="47">
        <f>C26+C33+C40+C47+C54</f>
        <v>2138175.5799999996</v>
      </c>
      <c r="D25" s="47">
        <f>D26+D33+D40+D47+D54+D59+D64</f>
        <v>2253987.4999999995</v>
      </c>
      <c r="E25" s="47">
        <f>E26+E33+E40+E47+E54</f>
        <v>2139925.94</v>
      </c>
      <c r="F25" s="162">
        <f>F26+F33+F40+F47+F54</f>
        <v>2139925.94</v>
      </c>
    </row>
    <row r="26" spans="1:6" s="32" customFormat="1" ht="12.75" customHeight="1" x14ac:dyDescent="0.2">
      <c r="A26" s="163" t="s">
        <v>255</v>
      </c>
      <c r="B26" s="164" t="s">
        <v>254</v>
      </c>
      <c r="C26" s="30">
        <f>C27+C31</f>
        <v>80666.53</v>
      </c>
      <c r="D26" s="30">
        <f>D27+D31</f>
        <v>69766.53</v>
      </c>
      <c r="E26" s="30">
        <f>E27+E31</f>
        <v>69766.53</v>
      </c>
      <c r="F26" s="165">
        <f>F27+F31</f>
        <v>69766.53</v>
      </c>
    </row>
    <row r="27" spans="1:6" s="40" customFormat="1" ht="12.75" customHeight="1" x14ac:dyDescent="0.2">
      <c r="A27" s="37">
        <v>3</v>
      </c>
      <c r="B27" s="38" t="s">
        <v>174</v>
      </c>
      <c r="C27" s="39">
        <f>C28+C29+C30</f>
        <v>69266.53</v>
      </c>
      <c r="D27" s="39">
        <f>D29+D28+D30</f>
        <v>58366.53</v>
      </c>
      <c r="E27" s="39">
        <f>E28+E29+E30</f>
        <v>58366.53</v>
      </c>
      <c r="F27" s="166">
        <f>F28+F29+F30</f>
        <v>58366.53</v>
      </c>
    </row>
    <row r="28" spans="1:6" s="36" customFormat="1" ht="12.75" customHeight="1" x14ac:dyDescent="0.2">
      <c r="A28" s="33">
        <v>31</v>
      </c>
      <c r="B28" s="53" t="s">
        <v>151</v>
      </c>
      <c r="C28" s="35">
        <v>0</v>
      </c>
      <c r="D28" s="35">
        <f>'RASHODI 4 RAZINA'!E71</f>
        <v>500</v>
      </c>
      <c r="E28" s="35">
        <v>500</v>
      </c>
      <c r="F28" s="167">
        <v>500</v>
      </c>
    </row>
    <row r="29" spans="1:6" s="36" customFormat="1" ht="12.75" customHeight="1" x14ac:dyDescent="0.2">
      <c r="A29" s="33">
        <v>32</v>
      </c>
      <c r="B29" s="34" t="s">
        <v>180</v>
      </c>
      <c r="C29" s="35">
        <v>69266.53</v>
      </c>
      <c r="D29" s="35">
        <f>'RASHODI 4 RAZINA'!E73</f>
        <v>57866.53</v>
      </c>
      <c r="E29" s="35">
        <v>57866.53</v>
      </c>
      <c r="F29" s="167">
        <v>57866.53</v>
      </c>
    </row>
    <row r="30" spans="1:6" s="36" customFormat="1" ht="12.75" customHeight="1" x14ac:dyDescent="0.2">
      <c r="A30" s="33">
        <v>34</v>
      </c>
      <c r="B30" s="34" t="s">
        <v>153</v>
      </c>
      <c r="C30" s="35">
        <v>0</v>
      </c>
      <c r="D30" s="35">
        <f>'RASHODI 4 RAZINA'!E95</f>
        <v>0</v>
      </c>
      <c r="E30" s="35">
        <v>0</v>
      </c>
      <c r="F30" s="167">
        <v>0</v>
      </c>
    </row>
    <row r="31" spans="1:6" s="40" customFormat="1" ht="12.75" customHeight="1" x14ac:dyDescent="0.2">
      <c r="A31" s="37">
        <v>4</v>
      </c>
      <c r="B31" s="38" t="s">
        <v>169</v>
      </c>
      <c r="C31" s="39">
        <f>C32</f>
        <v>11400</v>
      </c>
      <c r="D31" s="39">
        <f>D32</f>
        <v>11400</v>
      </c>
      <c r="E31" s="39">
        <f>E32</f>
        <v>11400</v>
      </c>
      <c r="F31" s="166">
        <f>F32</f>
        <v>11400</v>
      </c>
    </row>
    <row r="32" spans="1:6" s="36" customFormat="1" ht="12.75" customHeight="1" x14ac:dyDescent="0.2">
      <c r="A32" s="33">
        <v>42</v>
      </c>
      <c r="B32" s="34" t="s">
        <v>150</v>
      </c>
      <c r="C32" s="35">
        <v>11400</v>
      </c>
      <c r="D32" s="35">
        <f>'RASHODI 4 RAZINA'!E99</f>
        <v>11400</v>
      </c>
      <c r="E32" s="35">
        <v>11400</v>
      </c>
      <c r="F32" s="167">
        <v>11400</v>
      </c>
    </row>
    <row r="33" spans="1:6" s="32" customFormat="1" ht="12.75" customHeight="1" x14ac:dyDescent="0.2">
      <c r="A33" s="163" t="s">
        <v>256</v>
      </c>
      <c r="B33" s="172" t="s">
        <v>276</v>
      </c>
      <c r="C33" s="30">
        <f>C34+C38</f>
        <v>13910</v>
      </c>
      <c r="D33" s="30">
        <f>D34+D38</f>
        <v>15421.48</v>
      </c>
      <c r="E33" s="30">
        <f>E34+E38</f>
        <v>15421.48</v>
      </c>
      <c r="F33" s="165">
        <f>F34+F38</f>
        <v>15421.48</v>
      </c>
    </row>
    <row r="34" spans="1:6" s="40" customFormat="1" ht="12.75" customHeight="1" x14ac:dyDescent="0.2">
      <c r="A34" s="37">
        <v>3</v>
      </c>
      <c r="B34" s="38" t="s">
        <v>174</v>
      </c>
      <c r="C34" s="39">
        <f>C36+C37+C35</f>
        <v>12910</v>
      </c>
      <c r="D34" s="39">
        <f>D36+D37+D35</f>
        <v>12910</v>
      </c>
      <c r="E34" s="39">
        <f>E36+E37+E35</f>
        <v>12910</v>
      </c>
      <c r="F34" s="166">
        <f>F36+F37+F35</f>
        <v>12910</v>
      </c>
    </row>
    <row r="35" spans="1:6" s="36" customFormat="1" ht="12.75" customHeight="1" x14ac:dyDescent="0.2">
      <c r="A35" s="33">
        <v>31</v>
      </c>
      <c r="B35" s="53" t="s">
        <v>151</v>
      </c>
      <c r="C35" s="35">
        <v>0</v>
      </c>
      <c r="D35" s="35">
        <f>'RASHODI 4 RAZINA'!E108</f>
        <v>0</v>
      </c>
      <c r="E35" s="35">
        <v>0</v>
      </c>
      <c r="F35" s="167">
        <v>0</v>
      </c>
    </row>
    <row r="36" spans="1:6" s="36" customFormat="1" ht="12.75" customHeight="1" x14ac:dyDescent="0.2">
      <c r="A36" s="33">
        <v>32</v>
      </c>
      <c r="B36" s="34" t="s">
        <v>180</v>
      </c>
      <c r="C36" s="35">
        <v>12910</v>
      </c>
      <c r="D36" s="35">
        <f>'RASHODI 4 RAZINA'!E111</f>
        <v>12910</v>
      </c>
      <c r="E36" s="35">
        <v>12910</v>
      </c>
      <c r="F36" s="167">
        <v>12910</v>
      </c>
    </row>
    <row r="37" spans="1:6" s="36" customFormat="1" ht="12.75" customHeight="1" x14ac:dyDescent="0.2">
      <c r="A37" s="33">
        <v>34</v>
      </c>
      <c r="B37" s="34" t="s">
        <v>153</v>
      </c>
      <c r="C37" s="35"/>
      <c r="D37" s="35">
        <v>0</v>
      </c>
      <c r="E37" s="35">
        <v>0</v>
      </c>
      <c r="F37" s="167">
        <v>0</v>
      </c>
    </row>
    <row r="38" spans="1:6" s="54" customFormat="1" ht="12.75" customHeight="1" x14ac:dyDescent="0.2">
      <c r="A38" s="37">
        <v>4</v>
      </c>
      <c r="B38" s="38" t="s">
        <v>169</v>
      </c>
      <c r="C38" s="39">
        <f>C39</f>
        <v>1000</v>
      </c>
      <c r="D38" s="39">
        <f>D39</f>
        <v>2511.48</v>
      </c>
      <c r="E38" s="39">
        <f>E39</f>
        <v>2511.48</v>
      </c>
      <c r="F38" s="166">
        <f>F39</f>
        <v>2511.48</v>
      </c>
    </row>
    <row r="39" spans="1:6" s="49" customFormat="1" ht="12.75" customHeight="1" x14ac:dyDescent="0.2">
      <c r="A39" s="33">
        <v>42</v>
      </c>
      <c r="B39" s="34" t="s">
        <v>150</v>
      </c>
      <c r="C39" s="35">
        <v>1000</v>
      </c>
      <c r="D39" s="35">
        <f>'RASHODI 4 RAZINA'!E131</f>
        <v>2511.48</v>
      </c>
      <c r="E39" s="35">
        <v>2511.48</v>
      </c>
      <c r="F39" s="167">
        <v>2511.48</v>
      </c>
    </row>
    <row r="40" spans="1:6" s="32" customFormat="1" ht="12.75" customHeight="1" x14ac:dyDescent="0.2">
      <c r="A40" s="163" t="s">
        <v>257</v>
      </c>
      <c r="B40" s="164" t="s">
        <v>248</v>
      </c>
      <c r="C40" s="30">
        <f>C41+C45</f>
        <v>2032000</v>
      </c>
      <c r="D40" s="30">
        <f>D41+D45</f>
        <v>2041850.78</v>
      </c>
      <c r="E40" s="30">
        <f>E41+E45</f>
        <v>2042850.78</v>
      </c>
      <c r="F40" s="165">
        <f>F41+F45</f>
        <v>2042850.78</v>
      </c>
    </row>
    <row r="41" spans="1:6" s="40" customFormat="1" ht="12.75" customHeight="1" x14ac:dyDescent="0.2">
      <c r="A41" s="37">
        <v>3</v>
      </c>
      <c r="B41" s="38" t="s">
        <v>174</v>
      </c>
      <c r="C41" s="39">
        <f>C42+C43+C44</f>
        <v>2025000</v>
      </c>
      <c r="D41" s="39">
        <f>D42+D43+D44</f>
        <v>2034850.78</v>
      </c>
      <c r="E41" s="39">
        <f>E42+E43+E44</f>
        <v>2035850.78</v>
      </c>
      <c r="F41" s="166">
        <f>F42+F43+F44</f>
        <v>2035850.78</v>
      </c>
    </row>
    <row r="42" spans="1:6" s="32" customFormat="1" ht="12.75" customHeight="1" x14ac:dyDescent="0.2">
      <c r="A42" s="33">
        <v>31</v>
      </c>
      <c r="B42" s="53" t="s">
        <v>151</v>
      </c>
      <c r="C42" s="35">
        <v>2022000</v>
      </c>
      <c r="D42" s="35">
        <f>'RASHODI 4 RAZINA'!E137+'RASHODI 4 RAZINA'!E203</f>
        <v>2032850.78</v>
      </c>
      <c r="E42" s="35">
        <v>2032850.78</v>
      </c>
      <c r="F42" s="167">
        <v>2032850.78</v>
      </c>
    </row>
    <row r="43" spans="1:6" s="32" customFormat="1" ht="12.75" customHeight="1" x14ac:dyDescent="0.2">
      <c r="A43" s="33">
        <v>32</v>
      </c>
      <c r="B43" s="34" t="s">
        <v>180</v>
      </c>
      <c r="C43" s="35">
        <v>3000</v>
      </c>
      <c r="D43" s="35">
        <f>'RASHODI 4 RAZINA'!E206+'RASHODI 4 RAZINA'!E207</f>
        <v>2000</v>
      </c>
      <c r="E43" s="35">
        <v>3000</v>
      </c>
      <c r="F43" s="167">
        <v>3000</v>
      </c>
    </row>
    <row r="44" spans="1:6" s="32" customFormat="1" ht="12.75" customHeight="1" x14ac:dyDescent="0.2">
      <c r="A44" s="33">
        <v>34</v>
      </c>
      <c r="B44" s="34" t="s">
        <v>153</v>
      </c>
      <c r="C44" s="35">
        <v>0</v>
      </c>
      <c r="D44" s="35">
        <f>'RASHODI 4 RAZINA'!E169</f>
        <v>0</v>
      </c>
      <c r="E44" s="35">
        <v>0</v>
      </c>
      <c r="F44" s="167">
        <v>0</v>
      </c>
    </row>
    <row r="45" spans="1:6" s="54" customFormat="1" ht="12.75" customHeight="1" x14ac:dyDescent="0.2">
      <c r="A45" s="37">
        <v>4</v>
      </c>
      <c r="B45" s="38" t="s">
        <v>169</v>
      </c>
      <c r="C45" s="39">
        <f>C46</f>
        <v>7000</v>
      </c>
      <c r="D45" s="39">
        <f>D46</f>
        <v>7000</v>
      </c>
      <c r="E45" s="39">
        <f>E46</f>
        <v>7000</v>
      </c>
      <c r="F45" s="166">
        <f>F46</f>
        <v>7000</v>
      </c>
    </row>
    <row r="46" spans="1:6" s="32" customFormat="1" ht="12.75" customHeight="1" x14ac:dyDescent="0.2">
      <c r="A46" s="33">
        <v>42</v>
      </c>
      <c r="B46" s="34" t="s">
        <v>150</v>
      </c>
      <c r="C46" s="35">
        <v>7000</v>
      </c>
      <c r="D46" s="35">
        <f>'RASHODI 4 RAZINA'!E173</f>
        <v>7000</v>
      </c>
      <c r="E46" s="35">
        <v>7000</v>
      </c>
      <c r="F46" s="167">
        <v>7000</v>
      </c>
    </row>
    <row r="47" spans="1:6" s="32" customFormat="1" ht="12.75" customHeight="1" x14ac:dyDescent="0.2">
      <c r="A47" s="163" t="s">
        <v>260</v>
      </c>
      <c r="B47" s="164" t="s">
        <v>259</v>
      </c>
      <c r="C47" s="30">
        <f>C48+C52</f>
        <v>1949.57</v>
      </c>
      <c r="D47" s="30">
        <f>D48+D52</f>
        <v>2549.5700000000002</v>
      </c>
      <c r="E47" s="30">
        <f>E48+E52</f>
        <v>2549.5699999999997</v>
      </c>
      <c r="F47" s="165">
        <f>F48+F52</f>
        <v>2549.5699999999997</v>
      </c>
    </row>
    <row r="48" spans="1:6" s="40" customFormat="1" ht="12.75" customHeight="1" x14ac:dyDescent="0.2">
      <c r="A48" s="37">
        <v>3</v>
      </c>
      <c r="B48" s="38" t="s">
        <v>174</v>
      </c>
      <c r="C48" s="39">
        <f>C49+C50+C51</f>
        <v>800</v>
      </c>
      <c r="D48" s="39">
        <f>SUM(D49:D51)</f>
        <v>1400</v>
      </c>
      <c r="E48" s="39">
        <f>E49+E50+E51</f>
        <v>1400</v>
      </c>
      <c r="F48" s="166">
        <v>1400</v>
      </c>
    </row>
    <row r="49" spans="1:9" s="40" customFormat="1" ht="12.75" customHeight="1" x14ac:dyDescent="0.2">
      <c r="A49" s="33">
        <v>31</v>
      </c>
      <c r="B49" s="53" t="s">
        <v>151</v>
      </c>
      <c r="C49" s="35">
        <v>0</v>
      </c>
      <c r="D49" s="35">
        <v>0</v>
      </c>
      <c r="E49" s="35">
        <v>0</v>
      </c>
      <c r="F49" s="167">
        <v>0</v>
      </c>
    </row>
    <row r="50" spans="1:9" s="40" customFormat="1" ht="12.75" customHeight="1" x14ac:dyDescent="0.2">
      <c r="A50" s="33">
        <v>32</v>
      </c>
      <c r="B50" s="34" t="s">
        <v>180</v>
      </c>
      <c r="C50" s="35">
        <v>800</v>
      </c>
      <c r="D50" s="35">
        <v>1400</v>
      </c>
      <c r="E50" s="35">
        <v>1400</v>
      </c>
      <c r="F50" s="167">
        <v>1400</v>
      </c>
    </row>
    <row r="51" spans="1:9" s="40" customFormat="1" ht="12.75" customHeight="1" x14ac:dyDescent="0.2">
      <c r="A51" s="33">
        <v>34</v>
      </c>
      <c r="B51" s="34" t="s">
        <v>153</v>
      </c>
      <c r="C51" s="35">
        <v>0</v>
      </c>
      <c r="D51" s="35">
        <v>0</v>
      </c>
      <c r="E51" s="35">
        <v>0</v>
      </c>
      <c r="F51" s="167">
        <v>0</v>
      </c>
    </row>
    <row r="52" spans="1:9" s="40" customFormat="1" ht="12.75" customHeight="1" x14ac:dyDescent="0.2">
      <c r="A52" s="37">
        <v>4</v>
      </c>
      <c r="B52" s="38" t="s">
        <v>169</v>
      </c>
      <c r="C52" s="39">
        <f>C53</f>
        <v>1149.57</v>
      </c>
      <c r="D52" s="39">
        <f>D53</f>
        <v>1149.5700000000002</v>
      </c>
      <c r="E52" s="39">
        <f>E53</f>
        <v>1149.57</v>
      </c>
      <c r="F52" s="166">
        <f>F53</f>
        <v>1149.57</v>
      </c>
    </row>
    <row r="53" spans="1:9" s="40" customFormat="1" ht="12.75" customHeight="1" x14ac:dyDescent="0.2">
      <c r="A53" s="33">
        <v>42</v>
      </c>
      <c r="B53" s="34" t="s">
        <v>150</v>
      </c>
      <c r="C53" s="35">
        <v>1149.57</v>
      </c>
      <c r="D53" s="35">
        <f>'RASHODI 4 RAZINA'!E189</f>
        <v>1149.5700000000002</v>
      </c>
      <c r="E53" s="35">
        <v>1149.57</v>
      </c>
      <c r="F53" s="167">
        <v>1149.57</v>
      </c>
    </row>
    <row r="54" spans="1:9" s="32" customFormat="1" ht="12.75" customHeight="1" x14ac:dyDescent="0.2">
      <c r="A54" s="163" t="s">
        <v>261</v>
      </c>
      <c r="B54" s="164" t="s">
        <v>167</v>
      </c>
      <c r="C54" s="30">
        <f>C57+C55</f>
        <v>9649.48</v>
      </c>
      <c r="D54" s="30">
        <f>D57+D55</f>
        <v>9337.58</v>
      </c>
      <c r="E54" s="30">
        <f>E57+E55</f>
        <v>9337.58</v>
      </c>
      <c r="F54" s="165">
        <f>F57+F55</f>
        <v>9337.58</v>
      </c>
    </row>
    <row r="55" spans="1:9" s="32" customFormat="1" ht="12.75" customHeight="1" x14ac:dyDescent="0.2">
      <c r="A55" s="37">
        <v>3</v>
      </c>
      <c r="B55" s="38" t="s">
        <v>174</v>
      </c>
      <c r="C55" s="39">
        <f>C56</f>
        <v>0</v>
      </c>
      <c r="D55" s="39">
        <v>0</v>
      </c>
      <c r="E55" s="39">
        <f>E56</f>
        <v>0</v>
      </c>
      <c r="F55" s="166">
        <f>F56</f>
        <v>0</v>
      </c>
    </row>
    <row r="56" spans="1:9" s="32" customFormat="1" ht="12.75" customHeight="1" x14ac:dyDescent="0.2">
      <c r="A56" s="33">
        <v>32</v>
      </c>
      <c r="B56" s="34" t="s">
        <v>180</v>
      </c>
      <c r="C56" s="35">
        <v>0</v>
      </c>
      <c r="D56" s="35">
        <v>0</v>
      </c>
      <c r="E56" s="35">
        <v>0</v>
      </c>
      <c r="F56" s="167">
        <v>0</v>
      </c>
    </row>
    <row r="57" spans="1:9" s="54" customFormat="1" ht="12.75" customHeight="1" x14ac:dyDescent="0.2">
      <c r="A57" s="37">
        <v>4</v>
      </c>
      <c r="B57" s="38" t="s">
        <v>169</v>
      </c>
      <c r="C57" s="39">
        <f t="shared" ref="C57:F57" si="3">C58</f>
        <v>9649.48</v>
      </c>
      <c r="D57" s="39">
        <f t="shared" si="3"/>
        <v>9337.58</v>
      </c>
      <c r="E57" s="39">
        <f t="shared" si="3"/>
        <v>9337.58</v>
      </c>
      <c r="F57" s="166">
        <f t="shared" si="3"/>
        <v>9337.58</v>
      </c>
      <c r="I57" s="254"/>
    </row>
    <row r="58" spans="1:9" s="40" customFormat="1" ht="12.75" customHeight="1" x14ac:dyDescent="0.2">
      <c r="A58" s="33">
        <v>42</v>
      </c>
      <c r="B58" s="34" t="s">
        <v>150</v>
      </c>
      <c r="C58" s="35">
        <v>9649.48</v>
      </c>
      <c r="D58" s="35">
        <f>'RASHODI 4 RAZINA'!E194</f>
        <v>9337.58</v>
      </c>
      <c r="E58" s="35">
        <v>9337.58</v>
      </c>
      <c r="F58" s="167">
        <v>9337.58</v>
      </c>
      <c r="I58" s="255"/>
    </row>
    <row r="59" spans="1:9" s="50" customFormat="1" ht="13.15" customHeight="1" x14ac:dyDescent="0.2">
      <c r="A59" s="168" t="s">
        <v>448</v>
      </c>
      <c r="B59" s="171" t="s">
        <v>449</v>
      </c>
      <c r="C59" s="47">
        <f>C60</f>
        <v>45250.78</v>
      </c>
      <c r="D59" s="47">
        <f t="shared" ref="C59:F60" si="4">D60</f>
        <v>47850.78</v>
      </c>
      <c r="E59" s="47">
        <f t="shared" si="4"/>
        <v>47850.78</v>
      </c>
      <c r="F59" s="162">
        <f t="shared" si="4"/>
        <v>47850.78</v>
      </c>
      <c r="I59" s="222"/>
    </row>
    <row r="60" spans="1:9" s="32" customFormat="1" ht="12.75" customHeight="1" x14ac:dyDescent="0.2">
      <c r="A60" s="163" t="s">
        <v>264</v>
      </c>
      <c r="B60" s="164" t="s">
        <v>450</v>
      </c>
      <c r="C60" s="30">
        <f t="shared" si="4"/>
        <v>45250.78</v>
      </c>
      <c r="D60" s="30">
        <f t="shared" si="4"/>
        <v>47850.78</v>
      </c>
      <c r="E60" s="30">
        <f t="shared" si="4"/>
        <v>47850.78</v>
      </c>
      <c r="F60" s="165">
        <f t="shared" si="4"/>
        <v>47850.78</v>
      </c>
      <c r="I60" s="256"/>
    </row>
    <row r="61" spans="1:9" s="63" customFormat="1" x14ac:dyDescent="0.2">
      <c r="A61" s="37">
        <v>3</v>
      </c>
      <c r="B61" s="38" t="s">
        <v>174</v>
      </c>
      <c r="C61" s="39">
        <f>C62+C63</f>
        <v>45250.78</v>
      </c>
      <c r="D61" s="39">
        <f>D62+D63</f>
        <v>47850.78</v>
      </c>
      <c r="E61" s="39">
        <f>E62+E63</f>
        <v>47850.78</v>
      </c>
      <c r="F61" s="166">
        <f>F62+F63</f>
        <v>47850.78</v>
      </c>
    </row>
    <row r="62" spans="1:9" s="63" customFormat="1" x14ac:dyDescent="0.2">
      <c r="A62" s="33">
        <v>31</v>
      </c>
      <c r="B62" s="53" t="s">
        <v>151</v>
      </c>
      <c r="C62" s="35">
        <v>40750.78</v>
      </c>
      <c r="D62" s="35">
        <f>'RASHODI 4 RAZINA'!E201+'RASHODI 4 RAZINA'!E225</f>
        <v>40750.78</v>
      </c>
      <c r="E62" s="35">
        <v>40750.78</v>
      </c>
      <c r="F62" s="167">
        <v>40750.78</v>
      </c>
    </row>
    <row r="63" spans="1:9" s="63" customFormat="1" x14ac:dyDescent="0.2">
      <c r="A63" s="173">
        <v>32</v>
      </c>
      <c r="B63" s="174" t="s">
        <v>180</v>
      </c>
      <c r="C63" s="179">
        <v>4500</v>
      </c>
      <c r="D63" s="179">
        <f>'RASHODI 4 RAZINA'!E204+'RASHODI 4 RAZINA'!E232</f>
        <v>7100</v>
      </c>
      <c r="E63" s="179">
        <v>7100</v>
      </c>
      <c r="F63" s="180">
        <v>7100</v>
      </c>
    </row>
    <row r="64" spans="1:9" s="50" customFormat="1" ht="13.15" customHeight="1" x14ac:dyDescent="0.2">
      <c r="A64" s="168" t="s">
        <v>448</v>
      </c>
      <c r="B64" s="171" t="s">
        <v>449</v>
      </c>
      <c r="C64" s="47">
        <f>C65</f>
        <v>67210.78</v>
      </c>
      <c r="D64" s="47">
        <f t="shared" ref="C64:F65" si="5">D65</f>
        <v>67210.78</v>
      </c>
      <c r="E64" s="47">
        <f t="shared" si="5"/>
        <v>67210.87</v>
      </c>
      <c r="F64" s="162">
        <f t="shared" si="5"/>
        <v>67210.87</v>
      </c>
      <c r="I64" s="222"/>
    </row>
    <row r="65" spans="1:9" s="32" customFormat="1" ht="12.75" customHeight="1" x14ac:dyDescent="0.2">
      <c r="A65" s="163" t="s">
        <v>451</v>
      </c>
      <c r="B65" s="164" t="s">
        <v>452</v>
      </c>
      <c r="C65" s="30">
        <f t="shared" si="5"/>
        <v>67210.78</v>
      </c>
      <c r="D65" s="30">
        <f t="shared" si="5"/>
        <v>67210.78</v>
      </c>
      <c r="E65" s="30">
        <f t="shared" si="5"/>
        <v>67210.87</v>
      </c>
      <c r="F65" s="165">
        <f t="shared" si="5"/>
        <v>67210.87</v>
      </c>
      <c r="I65" s="256"/>
    </row>
    <row r="66" spans="1:9" s="132" customFormat="1" x14ac:dyDescent="0.2">
      <c r="A66" s="37">
        <v>3</v>
      </c>
      <c r="B66" s="38" t="s">
        <v>174</v>
      </c>
      <c r="C66" s="39">
        <f>C67+C68</f>
        <v>67210.78</v>
      </c>
      <c r="D66" s="39">
        <f>D67+D68</f>
        <v>67210.78</v>
      </c>
      <c r="E66" s="39">
        <f>E67+E68</f>
        <v>67210.87</v>
      </c>
      <c r="F66" s="166">
        <f>F67+F68</f>
        <v>67210.87</v>
      </c>
    </row>
    <row r="67" spans="1:9" s="132" customFormat="1" x14ac:dyDescent="0.2">
      <c r="A67" s="33">
        <v>31</v>
      </c>
      <c r="B67" s="53" t="s">
        <v>151</v>
      </c>
      <c r="C67" s="35">
        <v>8200</v>
      </c>
      <c r="D67" s="35">
        <f>'RASHODI 4 RAZINA'!E206+'RASHODI 4 RAZINA'!E230</f>
        <v>8200</v>
      </c>
      <c r="E67" s="35">
        <v>8200</v>
      </c>
      <c r="F67" s="167">
        <v>8200</v>
      </c>
    </row>
    <row r="68" spans="1:9" s="132" customFormat="1" x14ac:dyDescent="0.2">
      <c r="A68" s="173">
        <v>32</v>
      </c>
      <c r="B68" s="174" t="s">
        <v>180</v>
      </c>
      <c r="C68" s="179">
        <v>59010.78</v>
      </c>
      <c r="D68" s="179">
        <f>'RASHODI 4 RAZINA'!E223+'RASHODI 4 RAZINA'!E237</f>
        <v>59010.78</v>
      </c>
      <c r="E68" s="179">
        <v>59010.87</v>
      </c>
      <c r="F68" s="180">
        <v>59010.87</v>
      </c>
    </row>
  </sheetData>
  <mergeCells count="8">
    <mergeCell ref="A1:F1"/>
    <mergeCell ref="A3:F3"/>
    <mergeCell ref="C6:C7"/>
    <mergeCell ref="A6:A7"/>
    <mergeCell ref="B6:B7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51"/>
  <sheetViews>
    <sheetView showGridLines="0" zoomScale="120" zoomScaleNormal="120" workbookViewId="0">
      <pane ySplit="1" topLeftCell="A221" activePane="bottomLeft" state="frozenSplit"/>
      <selection activeCell="K151" sqref="K151"/>
      <selection pane="bottomLeft" activeCell="E68" sqref="E68"/>
    </sheetView>
  </sheetViews>
  <sheetFormatPr defaultRowHeight="12.75" x14ac:dyDescent="0.2"/>
  <cols>
    <col min="1" max="1" width="1.28515625" customWidth="1"/>
    <col min="2" max="2" width="6.7109375" customWidth="1"/>
    <col min="3" max="3" width="8" customWidth="1"/>
    <col min="4" max="4" width="52.7109375" customWidth="1"/>
    <col min="5" max="5" width="17" style="8" customWidth="1"/>
    <col min="6" max="6" width="1.28515625" style="136" customWidth="1"/>
    <col min="8" max="8" width="12.140625" bestFit="1" customWidth="1"/>
  </cols>
  <sheetData>
    <row r="1" spans="2:6" ht="7.15" customHeight="1" x14ac:dyDescent="0.2"/>
    <row r="2" spans="2:6" x14ac:dyDescent="0.2">
      <c r="E2" s="203"/>
    </row>
    <row r="3" spans="2:6" ht="14.1" customHeight="1" x14ac:dyDescent="0.2">
      <c r="E3" s="221" t="s">
        <v>460</v>
      </c>
    </row>
    <row r="4" spans="2:6" ht="7.15" customHeight="1" thickBot="1" x14ac:dyDescent="0.25"/>
    <row r="5" spans="2:6" s="7" customFormat="1" ht="23.45" customHeight="1" thickTop="1" thickBot="1" x14ac:dyDescent="0.25">
      <c r="B5" s="6" t="s">
        <v>0</v>
      </c>
      <c r="C5" s="6" t="s">
        <v>1</v>
      </c>
      <c r="D5" s="6" t="s">
        <v>2</v>
      </c>
      <c r="E5" s="21" t="s">
        <v>240</v>
      </c>
    </row>
    <row r="6" spans="2:6" ht="13.9" customHeight="1" thickTop="1" x14ac:dyDescent="0.2">
      <c r="B6" s="352" t="s">
        <v>3</v>
      </c>
      <c r="C6" s="352"/>
      <c r="D6" s="352"/>
      <c r="E6" s="14">
        <f t="shared" ref="E6:E9" si="0">E7</f>
        <v>2306166.84</v>
      </c>
    </row>
    <row r="7" spans="2:6" ht="13.15" customHeight="1" x14ac:dyDescent="0.2">
      <c r="B7" s="350" t="s">
        <v>4</v>
      </c>
      <c r="C7" s="350"/>
      <c r="D7" s="350"/>
      <c r="E7" s="15">
        <f t="shared" si="0"/>
        <v>2306166.84</v>
      </c>
    </row>
    <row r="8" spans="2:6" ht="13.15" customHeight="1" x14ac:dyDescent="0.2">
      <c r="B8" s="356" t="s">
        <v>428</v>
      </c>
      <c r="C8" s="356"/>
      <c r="D8" s="356"/>
      <c r="E8" s="16">
        <f t="shared" si="0"/>
        <v>2306166.84</v>
      </c>
    </row>
    <row r="9" spans="2:6" ht="13.15" customHeight="1" x14ac:dyDescent="0.2">
      <c r="B9" s="355" t="s">
        <v>5</v>
      </c>
      <c r="C9" s="355"/>
      <c r="D9" s="355"/>
      <c r="E9" s="17">
        <f t="shared" si="0"/>
        <v>2306166.84</v>
      </c>
    </row>
    <row r="10" spans="2:6" ht="13.15" customHeight="1" x14ac:dyDescent="0.2">
      <c r="B10" s="354" t="s">
        <v>6</v>
      </c>
      <c r="C10" s="354"/>
      <c r="D10" s="354"/>
      <c r="E10" s="18">
        <f>E11+E68+E26+E198</f>
        <v>2306166.84</v>
      </c>
    </row>
    <row r="11" spans="2:6" s="25" customFormat="1" ht="13.15" customHeight="1" x14ac:dyDescent="0.2">
      <c r="B11" s="353" t="s">
        <v>176</v>
      </c>
      <c r="C11" s="353"/>
      <c r="D11" s="353"/>
      <c r="E11" s="19">
        <f>E12</f>
        <v>0</v>
      </c>
      <c r="F11" s="136"/>
    </row>
    <row r="12" spans="2:6" s="25" customFormat="1" ht="13.35" customHeight="1" x14ac:dyDescent="0.2">
      <c r="B12" s="349" t="s">
        <v>92</v>
      </c>
      <c r="C12" s="349"/>
      <c r="D12" s="349"/>
      <c r="E12" s="11">
        <f t="shared" ref="E12" si="1">E13</f>
        <v>0</v>
      </c>
      <c r="F12" s="136"/>
    </row>
    <row r="13" spans="2:6" s="55" customFormat="1" ht="13.35" customHeight="1" x14ac:dyDescent="0.2">
      <c r="B13" s="58">
        <v>3</v>
      </c>
      <c r="C13" s="3"/>
      <c r="D13" s="3" t="s">
        <v>132</v>
      </c>
      <c r="E13" s="59">
        <f t="shared" ref="E13" si="2">E14+E23</f>
        <v>0</v>
      </c>
    </row>
    <row r="14" spans="2:6" s="55" customFormat="1" ht="13.35" customHeight="1" x14ac:dyDescent="0.2">
      <c r="B14" s="58">
        <v>31</v>
      </c>
      <c r="C14" s="3"/>
      <c r="D14" s="3" t="s">
        <v>141</v>
      </c>
      <c r="E14" s="59">
        <f t="shared" ref="E14" si="3">E15+E18+E20</f>
        <v>0</v>
      </c>
    </row>
    <row r="15" spans="2:6" s="57" customFormat="1" ht="13.35" customHeight="1" x14ac:dyDescent="0.2">
      <c r="B15" s="58">
        <v>311</v>
      </c>
      <c r="C15" s="3"/>
      <c r="D15" s="3" t="s">
        <v>142</v>
      </c>
      <c r="E15" s="59">
        <f t="shared" ref="E15" si="4">E16+E17</f>
        <v>0</v>
      </c>
    </row>
    <row r="16" spans="2:6" s="41" customFormat="1" ht="13.35" customHeight="1" x14ac:dyDescent="0.2">
      <c r="B16" s="60">
        <v>3111</v>
      </c>
      <c r="C16" s="65" t="s">
        <v>222</v>
      </c>
      <c r="D16" s="65" t="s">
        <v>86</v>
      </c>
      <c r="E16" s="61"/>
    </row>
    <row r="17" spans="2:6" s="41" customFormat="1" ht="13.35" customHeight="1" x14ac:dyDescent="0.2">
      <c r="B17" s="60">
        <v>3113</v>
      </c>
      <c r="C17" s="204" t="s">
        <v>223</v>
      </c>
      <c r="D17" s="204" t="s">
        <v>69</v>
      </c>
      <c r="E17" s="61"/>
    </row>
    <row r="18" spans="2:6" s="57" customFormat="1" ht="13.35" customHeight="1" x14ac:dyDescent="0.2">
      <c r="B18" s="58">
        <v>312</v>
      </c>
      <c r="C18" s="66"/>
      <c r="D18" s="66" t="s">
        <v>95</v>
      </c>
      <c r="E18" s="59">
        <f t="shared" ref="E18" si="5">E19</f>
        <v>0</v>
      </c>
    </row>
    <row r="19" spans="2:6" s="57" customFormat="1" ht="13.35" customHeight="1" x14ac:dyDescent="0.2">
      <c r="B19" s="60">
        <v>3121</v>
      </c>
      <c r="C19" s="65" t="s">
        <v>224</v>
      </c>
      <c r="D19" s="65" t="s">
        <v>95</v>
      </c>
      <c r="E19" s="61"/>
    </row>
    <row r="20" spans="2:6" s="57" customFormat="1" ht="13.35" customHeight="1" x14ac:dyDescent="0.2">
      <c r="B20" s="58">
        <v>313</v>
      </c>
      <c r="C20" s="66"/>
      <c r="D20" s="66" t="s">
        <v>175</v>
      </c>
      <c r="E20" s="59">
        <f t="shared" ref="E20" si="6">E21+E22</f>
        <v>0</v>
      </c>
    </row>
    <row r="21" spans="2:6" s="57" customFormat="1" ht="13.35" customHeight="1" x14ac:dyDescent="0.2">
      <c r="B21" s="60">
        <v>3132</v>
      </c>
      <c r="C21" s="204" t="s">
        <v>225</v>
      </c>
      <c r="D21" s="204" t="s">
        <v>182</v>
      </c>
      <c r="E21" s="61"/>
    </row>
    <row r="22" spans="2:6" s="57" customFormat="1" ht="13.35" customHeight="1" x14ac:dyDescent="0.2">
      <c r="B22" s="60">
        <v>3133</v>
      </c>
      <c r="C22" s="65"/>
      <c r="D22" s="65" t="s">
        <v>181</v>
      </c>
      <c r="E22" s="61">
        <v>0</v>
      </c>
    </row>
    <row r="23" spans="2:6" s="55" customFormat="1" ht="13.35" customHeight="1" x14ac:dyDescent="0.2">
      <c r="B23" s="58">
        <v>32</v>
      </c>
      <c r="C23" s="67"/>
      <c r="D23" s="67" t="s">
        <v>180</v>
      </c>
      <c r="E23" s="59">
        <f t="shared" ref="E23:E24" si="7">E24</f>
        <v>0</v>
      </c>
    </row>
    <row r="24" spans="2:6" s="57" customFormat="1" ht="13.35" customHeight="1" x14ac:dyDescent="0.2">
      <c r="B24" s="58">
        <v>329</v>
      </c>
      <c r="C24" s="66"/>
      <c r="D24" s="66" t="s">
        <v>56</v>
      </c>
      <c r="E24" s="59">
        <f t="shared" si="7"/>
        <v>0</v>
      </c>
    </row>
    <row r="25" spans="2:6" s="55" customFormat="1" ht="13.35" customHeight="1" x14ac:dyDescent="0.2">
      <c r="B25" s="60">
        <v>3295</v>
      </c>
      <c r="C25" s="65" t="s">
        <v>226</v>
      </c>
      <c r="D25" s="65" t="s">
        <v>54</v>
      </c>
      <c r="E25" s="61">
        <v>0</v>
      </c>
    </row>
    <row r="26" spans="2:6" s="25" customFormat="1" ht="13.35" customHeight="1" x14ac:dyDescent="0.2">
      <c r="B26" s="353" t="s">
        <v>184</v>
      </c>
      <c r="C26" s="353"/>
      <c r="D26" s="353"/>
      <c r="E26" s="19">
        <f>E27</f>
        <v>136040.89999999997</v>
      </c>
      <c r="F26" s="136"/>
    </row>
    <row r="27" spans="2:6" ht="13.35" customHeight="1" x14ac:dyDescent="0.2">
      <c r="B27" s="349" t="s">
        <v>7</v>
      </c>
      <c r="C27" s="349"/>
      <c r="D27" s="349"/>
      <c r="E27" s="13">
        <f t="shared" ref="E27" si="8">E28</f>
        <v>136040.89999999997</v>
      </c>
    </row>
    <row r="28" spans="2:6" ht="13.35" customHeight="1" x14ac:dyDescent="0.2">
      <c r="B28" s="3" t="s">
        <v>8</v>
      </c>
      <c r="C28" s="3"/>
      <c r="D28" s="3" t="s">
        <v>132</v>
      </c>
      <c r="E28" s="9">
        <f>E32+E63+E29</f>
        <v>136040.89999999997</v>
      </c>
    </row>
    <row r="29" spans="2:6" s="80" customFormat="1" ht="13.35" customHeight="1" x14ac:dyDescent="0.2">
      <c r="B29" s="3" t="s">
        <v>65</v>
      </c>
      <c r="C29" s="3"/>
      <c r="D29" s="3" t="s">
        <v>151</v>
      </c>
      <c r="E29" s="9">
        <f>E30</f>
        <v>530.9</v>
      </c>
      <c r="F29" s="136"/>
    </row>
    <row r="30" spans="2:6" s="80" customFormat="1" ht="13.35" customHeight="1" x14ac:dyDescent="0.2">
      <c r="B30" s="3" t="s">
        <v>93</v>
      </c>
      <c r="C30" s="3"/>
      <c r="D30" s="3" t="s">
        <v>152</v>
      </c>
      <c r="E30" s="9">
        <f>E31</f>
        <v>530.9</v>
      </c>
      <c r="F30" s="136"/>
    </row>
    <row r="31" spans="2:6" s="80" customFormat="1" ht="13.35" customHeight="1" x14ac:dyDescent="0.2">
      <c r="B31" s="5" t="s">
        <v>94</v>
      </c>
      <c r="C31" s="5" t="s">
        <v>308</v>
      </c>
      <c r="D31" s="5" t="s">
        <v>95</v>
      </c>
      <c r="E31" s="61">
        <v>530.9</v>
      </c>
      <c r="F31" s="136"/>
    </row>
    <row r="32" spans="2:6" ht="13.35" customHeight="1" x14ac:dyDescent="0.2">
      <c r="B32" s="3" t="s">
        <v>9</v>
      </c>
      <c r="C32" s="3"/>
      <c r="D32" s="3" t="s">
        <v>133</v>
      </c>
      <c r="E32" s="10">
        <f>E33+E38+E44+E54+E56</f>
        <v>135499.99999999997</v>
      </c>
    </row>
    <row r="33" spans="2:6" ht="13.35" customHeight="1" x14ac:dyDescent="0.2">
      <c r="B33" s="3" t="s">
        <v>10</v>
      </c>
      <c r="C33" s="3"/>
      <c r="D33" s="3" t="s">
        <v>134</v>
      </c>
      <c r="E33" s="10">
        <f t="shared" ref="E33" si="9">SUM(E34:E37)</f>
        <v>43190.239999999998</v>
      </c>
    </row>
    <row r="34" spans="2:6" ht="13.35" customHeight="1" x14ac:dyDescent="0.2">
      <c r="B34" s="5" t="s">
        <v>11</v>
      </c>
      <c r="C34" s="5" t="s">
        <v>429</v>
      </c>
      <c r="D34" s="5" t="s">
        <v>12</v>
      </c>
      <c r="E34" s="61">
        <v>9590.19</v>
      </c>
    </row>
    <row r="35" spans="2:6" ht="13.35" customHeight="1" x14ac:dyDescent="0.2">
      <c r="B35" s="5" t="s">
        <v>13</v>
      </c>
      <c r="C35" s="5" t="s">
        <v>309</v>
      </c>
      <c r="D35" s="5" t="s">
        <v>14</v>
      </c>
      <c r="E35" s="61">
        <v>32495.05</v>
      </c>
    </row>
    <row r="36" spans="2:6" ht="13.35" customHeight="1" x14ac:dyDescent="0.2">
      <c r="B36" s="5" t="s">
        <v>15</v>
      </c>
      <c r="C36" s="5" t="s">
        <v>310</v>
      </c>
      <c r="D36" s="5" t="s">
        <v>16</v>
      </c>
      <c r="E36" s="61">
        <v>1105</v>
      </c>
    </row>
    <row r="37" spans="2:6" ht="13.35" customHeight="1" x14ac:dyDescent="0.2">
      <c r="B37" s="5" t="s">
        <v>17</v>
      </c>
      <c r="C37" s="5"/>
      <c r="D37" s="5" t="s">
        <v>18</v>
      </c>
      <c r="E37" s="61">
        <v>0</v>
      </c>
    </row>
    <row r="38" spans="2:6" ht="13.35" customHeight="1" x14ac:dyDescent="0.2">
      <c r="B38" s="3" t="s">
        <v>19</v>
      </c>
      <c r="C38" s="3"/>
      <c r="D38" s="3" t="s">
        <v>135</v>
      </c>
      <c r="E38" s="10">
        <f>SUM(E39:E43)</f>
        <v>67198.290000000008</v>
      </c>
    </row>
    <row r="39" spans="2:6" s="55" customFormat="1" ht="13.35" customHeight="1" x14ac:dyDescent="0.2">
      <c r="B39" s="210" t="s">
        <v>20</v>
      </c>
      <c r="C39" s="210" t="s">
        <v>311</v>
      </c>
      <c r="D39" s="210" t="s">
        <v>21</v>
      </c>
      <c r="E39" s="61">
        <v>8370.27</v>
      </c>
    </row>
    <row r="40" spans="2:6" s="82" customFormat="1" ht="13.35" customHeight="1" x14ac:dyDescent="0.2">
      <c r="B40" s="56">
        <v>3222</v>
      </c>
      <c r="C40" s="5" t="s">
        <v>312</v>
      </c>
      <c r="D40" s="5" t="s">
        <v>96</v>
      </c>
      <c r="E40" s="61">
        <v>5800</v>
      </c>
      <c r="F40" s="136"/>
    </row>
    <row r="41" spans="2:6" ht="13.35" customHeight="1" x14ac:dyDescent="0.2">
      <c r="B41" s="5" t="s">
        <v>22</v>
      </c>
      <c r="C41" s="5" t="s">
        <v>313</v>
      </c>
      <c r="D41" s="5" t="s">
        <v>23</v>
      </c>
      <c r="E41" s="61">
        <v>51500</v>
      </c>
    </row>
    <row r="42" spans="2:6" ht="13.35" customHeight="1" x14ac:dyDescent="0.2">
      <c r="B42" s="5" t="s">
        <v>24</v>
      </c>
      <c r="C42" s="5" t="s">
        <v>314</v>
      </c>
      <c r="D42" s="5" t="s">
        <v>25</v>
      </c>
      <c r="E42" s="61">
        <v>200</v>
      </c>
    </row>
    <row r="43" spans="2:6" ht="13.35" customHeight="1" x14ac:dyDescent="0.2">
      <c r="B43" s="5" t="s">
        <v>26</v>
      </c>
      <c r="C43" s="5" t="s">
        <v>315</v>
      </c>
      <c r="D43" s="5" t="s">
        <v>437</v>
      </c>
      <c r="E43" s="61">
        <v>1328.02</v>
      </c>
    </row>
    <row r="44" spans="2:6" ht="13.35" customHeight="1" x14ac:dyDescent="0.2">
      <c r="B44" s="3" t="s">
        <v>27</v>
      </c>
      <c r="C44" s="3"/>
      <c r="D44" s="3" t="s">
        <v>136</v>
      </c>
      <c r="E44" s="10">
        <f>SUM(E45:E53)</f>
        <v>22351.609999999997</v>
      </c>
    </row>
    <row r="45" spans="2:6" ht="13.35" customHeight="1" x14ac:dyDescent="0.2">
      <c r="B45" s="5" t="s">
        <v>28</v>
      </c>
      <c r="C45" s="5" t="s">
        <v>316</v>
      </c>
      <c r="D45" s="5" t="s">
        <v>439</v>
      </c>
      <c r="E45" s="61">
        <v>1304.05</v>
      </c>
    </row>
    <row r="46" spans="2:6" ht="13.35" customHeight="1" x14ac:dyDescent="0.2">
      <c r="B46" s="5" t="s">
        <v>29</v>
      </c>
      <c r="C46" s="5" t="s">
        <v>317</v>
      </c>
      <c r="D46" s="5" t="s">
        <v>30</v>
      </c>
      <c r="E46" s="61">
        <v>0</v>
      </c>
    </row>
    <row r="47" spans="2:6" ht="13.35" customHeight="1" x14ac:dyDescent="0.2">
      <c r="B47" s="5" t="s">
        <v>31</v>
      </c>
      <c r="C47" s="5" t="s">
        <v>318</v>
      </c>
      <c r="D47" s="5" t="s">
        <v>32</v>
      </c>
      <c r="E47" s="61">
        <v>760</v>
      </c>
    </row>
    <row r="48" spans="2:6" ht="13.35" customHeight="1" x14ac:dyDescent="0.2">
      <c r="B48" s="5" t="s">
        <v>33</v>
      </c>
      <c r="C48" s="5" t="s">
        <v>319</v>
      </c>
      <c r="D48" s="5" t="s">
        <v>34</v>
      </c>
      <c r="E48" s="61">
        <v>13604.32</v>
      </c>
    </row>
    <row r="49" spans="2:5" s="136" customFormat="1" ht="13.35" customHeight="1" x14ac:dyDescent="0.2">
      <c r="B49" s="5" t="s">
        <v>98</v>
      </c>
      <c r="C49" s="5" t="s">
        <v>320</v>
      </c>
      <c r="D49" s="5" t="s">
        <v>99</v>
      </c>
      <c r="E49" s="61">
        <v>0</v>
      </c>
    </row>
    <row r="50" spans="2:5" ht="13.35" customHeight="1" x14ac:dyDescent="0.2">
      <c r="B50" s="5" t="s">
        <v>35</v>
      </c>
      <c r="C50" s="5" t="s">
        <v>321</v>
      </c>
      <c r="D50" s="5" t="s">
        <v>36</v>
      </c>
      <c r="E50" s="61">
        <v>2021.76</v>
      </c>
    </row>
    <row r="51" spans="2:5" ht="13.35" customHeight="1" x14ac:dyDescent="0.2">
      <c r="B51" s="5" t="s">
        <v>37</v>
      </c>
      <c r="C51" s="5" t="s">
        <v>322</v>
      </c>
      <c r="D51" s="5" t="s">
        <v>38</v>
      </c>
      <c r="E51" s="61">
        <v>0</v>
      </c>
    </row>
    <row r="52" spans="2:5" ht="13.35" customHeight="1" x14ac:dyDescent="0.2">
      <c r="B52" s="5" t="s">
        <v>39</v>
      </c>
      <c r="C52" s="5" t="s">
        <v>323</v>
      </c>
      <c r="D52" s="5" t="s">
        <v>40</v>
      </c>
      <c r="E52" s="61">
        <v>1500</v>
      </c>
    </row>
    <row r="53" spans="2:5" ht="13.35" customHeight="1" x14ac:dyDescent="0.2">
      <c r="B53" s="5" t="s">
        <v>41</v>
      </c>
      <c r="C53" s="5" t="s">
        <v>324</v>
      </c>
      <c r="D53" s="5" t="s">
        <v>42</v>
      </c>
      <c r="E53" s="61">
        <v>3161.48</v>
      </c>
    </row>
    <row r="54" spans="2:5" ht="13.35" customHeight="1" x14ac:dyDescent="0.2">
      <c r="B54" s="3" t="s">
        <v>43</v>
      </c>
      <c r="C54" s="3"/>
      <c r="D54" s="3" t="s">
        <v>137</v>
      </c>
      <c r="E54" s="10">
        <f t="shared" ref="E54" si="10">E55</f>
        <v>0</v>
      </c>
    </row>
    <row r="55" spans="2:5" ht="13.35" customHeight="1" x14ac:dyDescent="0.2">
      <c r="B55" s="5" t="s">
        <v>44</v>
      </c>
      <c r="C55" s="5"/>
      <c r="D55" s="5" t="s">
        <v>45</v>
      </c>
      <c r="E55" s="61">
        <v>0</v>
      </c>
    </row>
    <row r="56" spans="2:5" ht="13.35" customHeight="1" x14ac:dyDescent="0.2">
      <c r="B56" s="3" t="s">
        <v>46</v>
      </c>
      <c r="C56" s="3"/>
      <c r="D56" s="3" t="s">
        <v>138</v>
      </c>
      <c r="E56" s="10">
        <f>SUM(E57:E62)</f>
        <v>2759.86</v>
      </c>
    </row>
    <row r="57" spans="2:5" ht="13.35" customHeight="1" x14ac:dyDescent="0.2">
      <c r="B57" s="5" t="s">
        <v>47</v>
      </c>
      <c r="C57" s="5" t="s">
        <v>325</v>
      </c>
      <c r="D57" s="5" t="s">
        <v>48</v>
      </c>
      <c r="E57" s="61">
        <v>0</v>
      </c>
    </row>
    <row r="58" spans="2:5" ht="13.35" customHeight="1" x14ac:dyDescent="0.2">
      <c r="B58" s="5" t="s">
        <v>49</v>
      </c>
      <c r="C58" s="5" t="s">
        <v>326</v>
      </c>
      <c r="D58" s="5" t="s">
        <v>50</v>
      </c>
      <c r="E58" s="61">
        <v>1062.42</v>
      </c>
    </row>
    <row r="59" spans="2:5" ht="13.35" customHeight="1" x14ac:dyDescent="0.2">
      <c r="B59" s="5" t="s">
        <v>51</v>
      </c>
      <c r="C59" s="5" t="s">
        <v>327</v>
      </c>
      <c r="D59" s="5" t="s">
        <v>52</v>
      </c>
      <c r="E59" s="61">
        <v>500</v>
      </c>
    </row>
    <row r="60" spans="2:5" ht="13.35" customHeight="1" x14ac:dyDescent="0.2">
      <c r="B60" s="5" t="s">
        <v>53</v>
      </c>
      <c r="C60" s="5" t="s">
        <v>328</v>
      </c>
      <c r="D60" s="5" t="s">
        <v>54</v>
      </c>
      <c r="E60" s="61">
        <v>997.44</v>
      </c>
    </row>
    <row r="61" spans="2:5" ht="13.35" customHeight="1" x14ac:dyDescent="0.2">
      <c r="B61" s="5" t="s">
        <v>55</v>
      </c>
      <c r="C61" s="5" t="s">
        <v>329</v>
      </c>
      <c r="D61" s="5" t="s">
        <v>56</v>
      </c>
      <c r="E61" s="61">
        <v>0</v>
      </c>
    </row>
    <row r="62" spans="2:5" s="136" customFormat="1" ht="13.35" customHeight="1" x14ac:dyDescent="0.2">
      <c r="B62" s="288">
        <v>3299</v>
      </c>
      <c r="C62" s="5" t="s">
        <v>330</v>
      </c>
      <c r="D62" s="5" t="s">
        <v>56</v>
      </c>
      <c r="E62" s="61">
        <v>200</v>
      </c>
    </row>
    <row r="63" spans="2:5" ht="13.35" customHeight="1" x14ac:dyDescent="0.2">
      <c r="B63" s="3" t="s">
        <v>57</v>
      </c>
      <c r="C63" s="3"/>
      <c r="D63" s="3" t="s">
        <v>139</v>
      </c>
      <c r="E63" s="10">
        <f t="shared" ref="E63" si="11">E64</f>
        <v>10</v>
      </c>
    </row>
    <row r="64" spans="2:5" ht="13.35" customHeight="1" x14ac:dyDescent="0.2">
      <c r="B64" s="3" t="s">
        <v>58</v>
      </c>
      <c r="C64" s="3"/>
      <c r="D64" s="3" t="s">
        <v>140</v>
      </c>
      <c r="E64" s="10">
        <f>SUM(E65:E67)</f>
        <v>10</v>
      </c>
    </row>
    <row r="65" spans="2:6" ht="13.35" customHeight="1" x14ac:dyDescent="0.2">
      <c r="B65" s="5" t="s">
        <v>59</v>
      </c>
      <c r="C65" s="5" t="s">
        <v>331</v>
      </c>
      <c r="D65" s="5" t="s">
        <v>60</v>
      </c>
      <c r="E65" s="61">
        <v>0</v>
      </c>
    </row>
    <row r="66" spans="2:6" ht="13.35" customHeight="1" x14ac:dyDescent="0.2">
      <c r="B66" s="5" t="s">
        <v>61</v>
      </c>
      <c r="C66" s="5" t="s">
        <v>332</v>
      </c>
      <c r="D66" s="5" t="s">
        <v>62</v>
      </c>
      <c r="E66" s="61">
        <v>10</v>
      </c>
    </row>
    <row r="67" spans="2:6" s="64" customFormat="1" ht="13.35" customHeight="1" x14ac:dyDescent="0.2">
      <c r="B67" s="288">
        <v>3811</v>
      </c>
      <c r="C67" s="5" t="s">
        <v>333</v>
      </c>
      <c r="D67" s="5" t="s">
        <v>334</v>
      </c>
      <c r="E67" s="61">
        <v>0</v>
      </c>
      <c r="F67" s="136"/>
    </row>
    <row r="68" spans="2:6" ht="13.35" customHeight="1" x14ac:dyDescent="0.2">
      <c r="B68" s="351" t="s">
        <v>63</v>
      </c>
      <c r="C68" s="351"/>
      <c r="D68" s="351"/>
      <c r="E68" s="12">
        <f>E70+E106+E135+E180+E193+E199</f>
        <v>2157025.94</v>
      </c>
    </row>
    <row r="69" spans="2:6" ht="13.35" customHeight="1" x14ac:dyDescent="0.2">
      <c r="B69" s="349" t="s">
        <v>64</v>
      </c>
      <c r="C69" s="349"/>
      <c r="D69" s="349"/>
      <c r="E69" s="11">
        <f>E70+E98</f>
        <v>69766.53</v>
      </c>
    </row>
    <row r="70" spans="2:6" ht="13.35" customHeight="1" x14ac:dyDescent="0.2">
      <c r="B70" s="3" t="s">
        <v>8</v>
      </c>
      <c r="C70" s="3"/>
      <c r="D70" s="3" t="s">
        <v>132</v>
      </c>
      <c r="E70" s="10">
        <f>E73+E72</f>
        <v>58366.53</v>
      </c>
    </row>
    <row r="71" spans="2:6" s="136" customFormat="1" ht="13.35" customHeight="1" x14ac:dyDescent="0.2">
      <c r="B71" s="78">
        <v>31</v>
      </c>
      <c r="C71" s="3"/>
      <c r="D71" s="3" t="s">
        <v>151</v>
      </c>
      <c r="E71" s="10">
        <f>E72</f>
        <v>500</v>
      </c>
    </row>
    <row r="72" spans="2:6" s="136" customFormat="1" ht="13.35" customHeight="1" x14ac:dyDescent="0.2">
      <c r="B72" s="56">
        <v>3113</v>
      </c>
      <c r="C72" s="5" t="s">
        <v>462</v>
      </c>
      <c r="D72" s="5" t="s">
        <v>69</v>
      </c>
      <c r="E72" s="10">
        <v>500</v>
      </c>
    </row>
    <row r="73" spans="2:6" ht="13.35" customHeight="1" x14ac:dyDescent="0.2">
      <c r="B73" s="3" t="s">
        <v>9</v>
      </c>
      <c r="C73" s="3"/>
      <c r="D73" s="3" t="s">
        <v>133</v>
      </c>
      <c r="E73" s="10">
        <f>E74+E77+E83+E88+E90</f>
        <v>57866.53</v>
      </c>
    </row>
    <row r="74" spans="2:6" ht="13.35" customHeight="1" x14ac:dyDescent="0.2">
      <c r="B74" s="3" t="s">
        <v>10</v>
      </c>
      <c r="C74" s="3"/>
      <c r="D74" s="3" t="s">
        <v>144</v>
      </c>
      <c r="E74" s="10">
        <f>E75+E76</f>
        <v>3000</v>
      </c>
    </row>
    <row r="75" spans="2:6" ht="13.35" customHeight="1" x14ac:dyDescent="0.2">
      <c r="B75" s="5" t="s">
        <v>11</v>
      </c>
      <c r="C75" s="5" t="s">
        <v>335</v>
      </c>
      <c r="D75" s="5" t="s">
        <v>12</v>
      </c>
      <c r="E75" s="61">
        <v>2000</v>
      </c>
    </row>
    <row r="76" spans="2:6" s="136" customFormat="1" ht="13.35" customHeight="1" x14ac:dyDescent="0.2">
      <c r="B76" s="56">
        <v>3213</v>
      </c>
      <c r="C76" s="5" t="s">
        <v>336</v>
      </c>
      <c r="D76" s="5" t="s">
        <v>16</v>
      </c>
      <c r="E76" s="61">
        <v>1000</v>
      </c>
    </row>
    <row r="77" spans="2:6" ht="13.35" customHeight="1" x14ac:dyDescent="0.2">
      <c r="B77" s="3" t="s">
        <v>19</v>
      </c>
      <c r="C77" s="3"/>
      <c r="D77" s="3" t="s">
        <v>135</v>
      </c>
      <c r="E77" s="10">
        <f>SUM(E78:E81)</f>
        <v>6600</v>
      </c>
    </row>
    <row r="78" spans="2:6" ht="13.35" customHeight="1" x14ac:dyDescent="0.2">
      <c r="B78" s="5" t="s">
        <v>20</v>
      </c>
      <c r="C78" s="5" t="s">
        <v>337</v>
      </c>
      <c r="D78" s="5" t="s">
        <v>72</v>
      </c>
      <c r="E78" s="61">
        <v>1000</v>
      </c>
    </row>
    <row r="79" spans="2:6" ht="13.35" customHeight="1" x14ac:dyDescent="0.2">
      <c r="B79" s="5">
        <v>3222</v>
      </c>
      <c r="C79" s="5" t="s">
        <v>338</v>
      </c>
      <c r="D79" s="5" t="s">
        <v>96</v>
      </c>
      <c r="E79" s="61">
        <v>1000</v>
      </c>
    </row>
    <row r="80" spans="2:6" ht="13.35" customHeight="1" x14ac:dyDescent="0.2">
      <c r="B80" s="5" t="s">
        <v>24</v>
      </c>
      <c r="C80" s="5" t="s">
        <v>339</v>
      </c>
      <c r="D80" s="5" t="s">
        <v>25</v>
      </c>
      <c r="E80" s="61">
        <v>500</v>
      </c>
    </row>
    <row r="81" spans="2:5" ht="13.35" customHeight="1" x14ac:dyDescent="0.2">
      <c r="B81" s="5" t="s">
        <v>26</v>
      </c>
      <c r="C81" s="5" t="s">
        <v>340</v>
      </c>
      <c r="D81" s="5" t="s">
        <v>438</v>
      </c>
      <c r="E81" s="61">
        <v>4100</v>
      </c>
    </row>
    <row r="82" spans="2:5" s="136" customFormat="1" ht="13.35" customHeight="1" x14ac:dyDescent="0.2">
      <c r="B82" s="286">
        <v>3227</v>
      </c>
      <c r="C82" s="5" t="s">
        <v>341</v>
      </c>
      <c r="D82" s="5" t="s">
        <v>342</v>
      </c>
      <c r="E82" s="61">
        <v>0</v>
      </c>
    </row>
    <row r="83" spans="2:5" ht="13.35" customHeight="1" x14ac:dyDescent="0.2">
      <c r="B83" s="3" t="s">
        <v>27</v>
      </c>
      <c r="C83" s="3"/>
      <c r="D83" s="3" t="s">
        <v>136</v>
      </c>
      <c r="E83" s="10">
        <f>SUM(E84:E87)</f>
        <v>9366.5300000000007</v>
      </c>
    </row>
    <row r="84" spans="2:5" s="136" customFormat="1" ht="13.35" customHeight="1" x14ac:dyDescent="0.2">
      <c r="B84" s="287">
        <v>3231</v>
      </c>
      <c r="C84" s="287" t="s">
        <v>343</v>
      </c>
      <c r="D84" s="5" t="s">
        <v>439</v>
      </c>
      <c r="E84" s="299">
        <v>1000</v>
      </c>
    </row>
    <row r="85" spans="2:5" ht="13.35" customHeight="1" x14ac:dyDescent="0.2">
      <c r="B85" s="5" t="s">
        <v>29</v>
      </c>
      <c r="C85" s="5" t="s">
        <v>344</v>
      </c>
      <c r="D85" s="5" t="s">
        <v>73</v>
      </c>
      <c r="E85" s="61">
        <v>3000</v>
      </c>
    </row>
    <row r="86" spans="2:5" ht="13.35" customHeight="1" x14ac:dyDescent="0.2">
      <c r="B86" s="286">
        <v>3238</v>
      </c>
      <c r="C86" s="5" t="s">
        <v>345</v>
      </c>
      <c r="D86" s="5" t="s">
        <v>40</v>
      </c>
      <c r="E86" s="61">
        <v>2000</v>
      </c>
    </row>
    <row r="87" spans="2:5" ht="13.35" customHeight="1" x14ac:dyDescent="0.2">
      <c r="B87" s="5" t="s">
        <v>41</v>
      </c>
      <c r="C87" s="5" t="s">
        <v>346</v>
      </c>
      <c r="D87" s="5" t="s">
        <v>42</v>
      </c>
      <c r="E87" s="61">
        <v>3366.53</v>
      </c>
    </row>
    <row r="88" spans="2:5" s="136" customFormat="1" ht="13.35" customHeight="1" x14ac:dyDescent="0.2">
      <c r="B88" s="3">
        <v>324</v>
      </c>
      <c r="C88" s="5"/>
      <c r="D88" s="3" t="s">
        <v>137</v>
      </c>
      <c r="E88" s="59">
        <f>E89</f>
        <v>100</v>
      </c>
    </row>
    <row r="89" spans="2:5" s="136" customFormat="1" ht="13.35" customHeight="1" x14ac:dyDescent="0.2">
      <c r="B89" s="5">
        <v>3241</v>
      </c>
      <c r="C89" s="5" t="s">
        <v>463</v>
      </c>
      <c r="D89" s="5" t="s">
        <v>88</v>
      </c>
      <c r="E89" s="61">
        <v>100</v>
      </c>
    </row>
    <row r="90" spans="2:5" ht="13.35" customHeight="1" x14ac:dyDescent="0.2">
      <c r="B90" s="3" t="s">
        <v>46</v>
      </c>
      <c r="C90" s="3"/>
      <c r="D90" s="3" t="s">
        <v>56</v>
      </c>
      <c r="E90" s="10">
        <f>SUM(E92:E94)</f>
        <v>38800</v>
      </c>
    </row>
    <row r="91" spans="2:5" s="136" customFormat="1" ht="13.35" customHeight="1" x14ac:dyDescent="0.2">
      <c r="B91" s="287">
        <v>3292</v>
      </c>
      <c r="C91" s="287" t="s">
        <v>347</v>
      </c>
      <c r="D91" s="3" t="s">
        <v>348</v>
      </c>
      <c r="E91" s="10">
        <v>0</v>
      </c>
    </row>
    <row r="92" spans="2:5" ht="13.35" customHeight="1" x14ac:dyDescent="0.2">
      <c r="B92" s="5" t="s">
        <v>49</v>
      </c>
      <c r="C92" s="5" t="s">
        <v>349</v>
      </c>
      <c r="D92" s="5" t="s">
        <v>50</v>
      </c>
      <c r="E92" s="61">
        <v>3000</v>
      </c>
    </row>
    <row r="93" spans="2:5" s="136" customFormat="1" ht="13.35" customHeight="1" x14ac:dyDescent="0.2">
      <c r="B93" s="286">
        <v>3294</v>
      </c>
      <c r="C93" s="286" t="s">
        <v>350</v>
      </c>
      <c r="D93" s="5" t="s">
        <v>351</v>
      </c>
      <c r="E93" s="61">
        <v>600</v>
      </c>
    </row>
    <row r="94" spans="2:5" s="55" customFormat="1" ht="13.35" customHeight="1" x14ac:dyDescent="0.2">
      <c r="B94" s="210" t="s">
        <v>55</v>
      </c>
      <c r="C94" s="210" t="s">
        <v>352</v>
      </c>
      <c r="D94" s="210" t="s">
        <v>56</v>
      </c>
      <c r="E94" s="61">
        <v>35200</v>
      </c>
    </row>
    <row r="95" spans="2:5" ht="13.35" customHeight="1" x14ac:dyDescent="0.2">
      <c r="B95" s="3" t="s">
        <v>57</v>
      </c>
      <c r="C95" s="3"/>
      <c r="D95" s="3" t="s">
        <v>139</v>
      </c>
      <c r="E95" s="10">
        <f t="shared" ref="E95:E96" si="12">E96</f>
        <v>0</v>
      </c>
    </row>
    <row r="96" spans="2:5" ht="13.35" customHeight="1" x14ac:dyDescent="0.2">
      <c r="B96" s="3" t="s">
        <v>58</v>
      </c>
      <c r="C96" s="3"/>
      <c r="D96" s="3" t="s">
        <v>140</v>
      </c>
      <c r="E96" s="10">
        <f t="shared" si="12"/>
        <v>0</v>
      </c>
    </row>
    <row r="97" spans="2:5" ht="13.35" customHeight="1" x14ac:dyDescent="0.2">
      <c r="B97" s="5" t="s">
        <v>74</v>
      </c>
      <c r="C97" s="5"/>
      <c r="D97" s="5" t="s">
        <v>75</v>
      </c>
      <c r="E97" s="61">
        <v>0</v>
      </c>
    </row>
    <row r="98" spans="2:5" ht="13.35" customHeight="1" x14ac:dyDescent="0.2">
      <c r="B98" s="3" t="s">
        <v>76</v>
      </c>
      <c r="C98" s="3"/>
      <c r="D98" s="3" t="s">
        <v>145</v>
      </c>
      <c r="E98" s="10">
        <f t="shared" ref="E98" si="13">E99</f>
        <v>11400</v>
      </c>
    </row>
    <row r="99" spans="2:5" ht="13.35" customHeight="1" x14ac:dyDescent="0.2">
      <c r="B99" s="3" t="s">
        <v>77</v>
      </c>
      <c r="C99" s="3"/>
      <c r="D99" s="3" t="s">
        <v>146</v>
      </c>
      <c r="E99" s="10">
        <f>E100+E103+E105</f>
        <v>11400</v>
      </c>
    </row>
    <row r="100" spans="2:5" ht="13.35" customHeight="1" x14ac:dyDescent="0.2">
      <c r="B100" s="3" t="s">
        <v>78</v>
      </c>
      <c r="C100" s="3"/>
      <c r="D100" s="3" t="s">
        <v>147</v>
      </c>
      <c r="E100" s="10">
        <f>SUM(E101:E102)</f>
        <v>11000</v>
      </c>
    </row>
    <row r="101" spans="2:5" ht="13.35" customHeight="1" x14ac:dyDescent="0.2">
      <c r="B101" s="56" t="s">
        <v>79</v>
      </c>
      <c r="C101" s="56" t="s">
        <v>353</v>
      </c>
      <c r="D101" s="5" t="s">
        <v>80</v>
      </c>
      <c r="E101" s="61">
        <v>7000</v>
      </c>
    </row>
    <row r="102" spans="2:5" ht="13.35" customHeight="1" x14ac:dyDescent="0.2">
      <c r="B102" s="286">
        <v>4227</v>
      </c>
      <c r="C102" s="5" t="s">
        <v>354</v>
      </c>
      <c r="D102" s="5" t="s">
        <v>205</v>
      </c>
      <c r="E102" s="61">
        <v>4000</v>
      </c>
    </row>
    <row r="103" spans="2:5" ht="13.35" customHeight="1" x14ac:dyDescent="0.2">
      <c r="B103" s="3" t="s">
        <v>81</v>
      </c>
      <c r="C103" s="3"/>
      <c r="D103" s="3" t="s">
        <v>148</v>
      </c>
      <c r="E103" s="10">
        <f>E104</f>
        <v>400</v>
      </c>
    </row>
    <row r="104" spans="2:5" ht="13.35" customHeight="1" x14ac:dyDescent="0.2">
      <c r="B104" s="5" t="s">
        <v>82</v>
      </c>
      <c r="C104" s="5" t="s">
        <v>355</v>
      </c>
      <c r="D104" s="5" t="s">
        <v>83</v>
      </c>
      <c r="E104" s="61">
        <v>400</v>
      </c>
    </row>
    <row r="105" spans="2:5" ht="13.35" customHeight="1" x14ac:dyDescent="0.2">
      <c r="B105" s="3" t="s">
        <v>84</v>
      </c>
      <c r="C105" s="3"/>
      <c r="D105" s="3" t="s">
        <v>149</v>
      </c>
      <c r="E105" s="10">
        <v>0</v>
      </c>
    </row>
    <row r="106" spans="2:5" ht="13.35" customHeight="1" x14ac:dyDescent="0.2">
      <c r="B106" s="349" t="s">
        <v>85</v>
      </c>
      <c r="C106" s="349"/>
      <c r="D106" s="349"/>
      <c r="E106" s="11">
        <f>E107+E130</f>
        <v>15421.48</v>
      </c>
    </row>
    <row r="107" spans="2:5" ht="13.35" customHeight="1" x14ac:dyDescent="0.2">
      <c r="B107" s="3" t="s">
        <v>8</v>
      </c>
      <c r="C107" s="3"/>
      <c r="D107" s="3" t="s">
        <v>132</v>
      </c>
      <c r="E107" s="10">
        <f>E108+E111</f>
        <v>12910</v>
      </c>
    </row>
    <row r="108" spans="2:5" ht="13.35" customHeight="1" x14ac:dyDescent="0.2">
      <c r="B108" s="3" t="s">
        <v>65</v>
      </c>
      <c r="C108" s="3"/>
      <c r="D108" s="3" t="s">
        <v>141</v>
      </c>
      <c r="E108" s="10">
        <f t="shared" ref="E108" si="14">E109</f>
        <v>0</v>
      </c>
    </row>
    <row r="109" spans="2:5" ht="13.35" customHeight="1" x14ac:dyDescent="0.2">
      <c r="B109" s="78">
        <v>312</v>
      </c>
      <c r="C109" s="3"/>
      <c r="D109" s="3" t="s">
        <v>95</v>
      </c>
      <c r="E109" s="10">
        <f>E110</f>
        <v>0</v>
      </c>
    </row>
    <row r="110" spans="2:5" ht="13.35" customHeight="1" x14ac:dyDescent="0.2">
      <c r="B110" s="288">
        <v>3121</v>
      </c>
      <c r="C110" s="5"/>
      <c r="D110" s="294" t="s">
        <v>95</v>
      </c>
      <c r="E110" s="61"/>
    </row>
    <row r="111" spans="2:5" ht="13.35" customHeight="1" x14ac:dyDescent="0.2">
      <c r="B111" s="3" t="s">
        <v>9</v>
      </c>
      <c r="C111" s="3"/>
      <c r="D111" s="3" t="s">
        <v>133</v>
      </c>
      <c r="E111" s="10">
        <f>E112+E114+E119+E123+E125</f>
        <v>12910</v>
      </c>
    </row>
    <row r="112" spans="2:5" ht="13.35" customHeight="1" x14ac:dyDescent="0.2">
      <c r="B112" s="3" t="s">
        <v>10</v>
      </c>
      <c r="C112" s="3"/>
      <c r="D112" s="3" t="s">
        <v>134</v>
      </c>
      <c r="E112" s="10">
        <f>E113</f>
        <v>0</v>
      </c>
    </row>
    <row r="113" spans="2:5" ht="13.35" customHeight="1" x14ac:dyDescent="0.2">
      <c r="B113" s="5" t="s">
        <v>443</v>
      </c>
      <c r="C113" s="5"/>
      <c r="D113" s="5"/>
      <c r="E113" s="61"/>
    </row>
    <row r="114" spans="2:5" ht="13.35" customHeight="1" x14ac:dyDescent="0.2">
      <c r="B114" s="3" t="s">
        <v>19</v>
      </c>
      <c r="C114" s="3"/>
      <c r="D114" s="3" t="s">
        <v>135</v>
      </c>
      <c r="E114" s="10">
        <f>SUM(E115:E118)</f>
        <v>9000</v>
      </c>
    </row>
    <row r="115" spans="2:5" ht="13.35" customHeight="1" x14ac:dyDescent="0.2">
      <c r="B115" s="56" t="s">
        <v>20</v>
      </c>
      <c r="C115" s="5" t="s">
        <v>356</v>
      </c>
      <c r="D115" s="5" t="s">
        <v>21</v>
      </c>
      <c r="E115" s="61">
        <v>5000</v>
      </c>
    </row>
    <row r="116" spans="2:5" s="136" customFormat="1" ht="13.35" customHeight="1" x14ac:dyDescent="0.2">
      <c r="B116" s="288">
        <v>3222</v>
      </c>
      <c r="C116" s="5" t="s">
        <v>357</v>
      </c>
      <c r="D116" s="5" t="s">
        <v>96</v>
      </c>
      <c r="E116" s="61">
        <v>2000</v>
      </c>
    </row>
    <row r="117" spans="2:5" s="136" customFormat="1" ht="13.35" customHeight="1" x14ac:dyDescent="0.2">
      <c r="B117" s="288">
        <v>3224</v>
      </c>
      <c r="C117" s="5" t="s">
        <v>358</v>
      </c>
      <c r="D117" s="5" t="s">
        <v>25</v>
      </c>
      <c r="E117" s="61">
        <v>0</v>
      </c>
    </row>
    <row r="118" spans="2:5" s="136" customFormat="1" ht="13.35" customHeight="1" x14ac:dyDescent="0.2">
      <c r="B118" s="288">
        <v>3225</v>
      </c>
      <c r="C118" s="5" t="s">
        <v>359</v>
      </c>
      <c r="D118" s="5" t="s">
        <v>438</v>
      </c>
      <c r="E118" s="61">
        <v>2000</v>
      </c>
    </row>
    <row r="119" spans="2:5" ht="13.35" customHeight="1" x14ac:dyDescent="0.2">
      <c r="B119" s="295" t="s">
        <v>27</v>
      </c>
      <c r="C119" s="3"/>
      <c r="D119" s="3" t="s">
        <v>136</v>
      </c>
      <c r="E119" s="10">
        <f>SUM(E120:E122)</f>
        <v>300</v>
      </c>
    </row>
    <row r="120" spans="2:5" ht="13.35" customHeight="1" x14ac:dyDescent="0.2">
      <c r="B120" s="288">
        <v>3231</v>
      </c>
      <c r="C120" s="5" t="s">
        <v>360</v>
      </c>
      <c r="D120" s="5" t="s">
        <v>439</v>
      </c>
      <c r="E120" s="61">
        <v>300</v>
      </c>
    </row>
    <row r="121" spans="2:5" s="55" customFormat="1" ht="13.35" customHeight="1" x14ac:dyDescent="0.2">
      <c r="B121" s="296">
        <v>3232</v>
      </c>
      <c r="C121" s="210" t="s">
        <v>361</v>
      </c>
      <c r="D121" s="210" t="s">
        <v>73</v>
      </c>
      <c r="E121" s="61">
        <v>0</v>
      </c>
    </row>
    <row r="122" spans="2:5" ht="13.35" customHeight="1" x14ac:dyDescent="0.2">
      <c r="B122" s="288" t="s">
        <v>41</v>
      </c>
      <c r="C122" s="5" t="s">
        <v>87</v>
      </c>
      <c r="D122" s="5" t="s">
        <v>42</v>
      </c>
      <c r="E122" s="61"/>
    </row>
    <row r="123" spans="2:5" ht="13.35" customHeight="1" x14ac:dyDescent="0.2">
      <c r="B123" s="295" t="s">
        <v>43</v>
      </c>
      <c r="C123" s="3"/>
      <c r="D123" s="3" t="s">
        <v>137</v>
      </c>
      <c r="E123" s="10">
        <f t="shared" ref="E123" si="15">E124</f>
        <v>0</v>
      </c>
    </row>
    <row r="124" spans="2:5" ht="13.35" customHeight="1" x14ac:dyDescent="0.2">
      <c r="B124" s="294" t="s">
        <v>44</v>
      </c>
      <c r="C124" s="5" t="s">
        <v>362</v>
      </c>
      <c r="D124" s="5" t="s">
        <v>88</v>
      </c>
      <c r="E124" s="61">
        <v>0</v>
      </c>
    </row>
    <row r="125" spans="2:5" ht="13.35" customHeight="1" x14ac:dyDescent="0.2">
      <c r="B125" s="295" t="s">
        <v>46</v>
      </c>
      <c r="C125" s="3"/>
      <c r="D125" s="3" t="s">
        <v>56</v>
      </c>
      <c r="E125" s="10">
        <f>SUM(E126:E129)</f>
        <v>3610</v>
      </c>
    </row>
    <row r="126" spans="2:5" ht="13.35" customHeight="1" x14ac:dyDescent="0.2">
      <c r="B126" s="288" t="s">
        <v>89</v>
      </c>
      <c r="C126" s="5" t="s">
        <v>363</v>
      </c>
      <c r="D126" s="5" t="s">
        <v>90</v>
      </c>
      <c r="E126" s="61">
        <v>0</v>
      </c>
    </row>
    <row r="127" spans="2:5" ht="13.35" customHeight="1" x14ac:dyDescent="0.2">
      <c r="B127" s="288">
        <v>3293</v>
      </c>
      <c r="C127" s="5" t="s">
        <v>364</v>
      </c>
      <c r="D127" s="5" t="s">
        <v>50</v>
      </c>
      <c r="E127" s="61">
        <v>0</v>
      </c>
    </row>
    <row r="128" spans="2:5" s="55" customFormat="1" ht="13.35" customHeight="1" x14ac:dyDescent="0.2">
      <c r="B128" s="296" t="s">
        <v>55</v>
      </c>
      <c r="C128" s="210" t="s">
        <v>365</v>
      </c>
      <c r="D128" s="210" t="s">
        <v>56</v>
      </c>
      <c r="E128" s="61">
        <v>2000</v>
      </c>
    </row>
    <row r="129" spans="2:8" s="55" customFormat="1" ht="13.35" customHeight="1" x14ac:dyDescent="0.2">
      <c r="B129" s="296">
        <v>3299</v>
      </c>
      <c r="C129" s="210" t="s">
        <v>366</v>
      </c>
      <c r="D129" s="210" t="s">
        <v>367</v>
      </c>
      <c r="E129" s="61">
        <v>1610</v>
      </c>
    </row>
    <row r="130" spans="2:8" ht="13.35" customHeight="1" x14ac:dyDescent="0.2">
      <c r="B130" s="3" t="s">
        <v>76</v>
      </c>
      <c r="C130" s="3"/>
      <c r="D130" s="3" t="s">
        <v>145</v>
      </c>
      <c r="E130" s="10">
        <f>E132</f>
        <v>2511.48</v>
      </c>
    </row>
    <row r="131" spans="2:8" ht="13.35" customHeight="1" x14ac:dyDescent="0.2">
      <c r="B131" s="3" t="s">
        <v>77</v>
      </c>
      <c r="C131" s="3"/>
      <c r="D131" s="3" t="s">
        <v>150</v>
      </c>
      <c r="E131" s="10">
        <f>E132</f>
        <v>2511.48</v>
      </c>
    </row>
    <row r="132" spans="2:8" ht="13.35" customHeight="1" x14ac:dyDescent="0.2">
      <c r="B132" s="3" t="s">
        <v>78</v>
      </c>
      <c r="C132" s="3"/>
      <c r="D132" s="3" t="s">
        <v>147</v>
      </c>
      <c r="E132" s="10">
        <f>SUM(E133:E134)</f>
        <v>2511.48</v>
      </c>
    </row>
    <row r="133" spans="2:8" ht="13.35" customHeight="1" x14ac:dyDescent="0.2">
      <c r="B133" s="5" t="s">
        <v>79</v>
      </c>
      <c r="C133" s="5" t="s">
        <v>368</v>
      </c>
      <c r="D133" s="5" t="s">
        <v>80</v>
      </c>
      <c r="E133" s="61">
        <v>1000</v>
      </c>
    </row>
    <row r="134" spans="2:8" ht="13.35" customHeight="1" x14ac:dyDescent="0.2">
      <c r="B134" s="288">
        <v>4227</v>
      </c>
      <c r="C134" s="5" t="s">
        <v>369</v>
      </c>
      <c r="D134" s="5" t="s">
        <v>370</v>
      </c>
      <c r="E134" s="61">
        <v>1511.48</v>
      </c>
    </row>
    <row r="135" spans="2:8" ht="13.35" customHeight="1" x14ac:dyDescent="0.2">
      <c r="B135" s="349" t="s">
        <v>436</v>
      </c>
      <c r="C135" s="349"/>
      <c r="D135" s="349"/>
      <c r="E135" s="11">
        <f>E136+E172+E198</f>
        <v>2058650.78</v>
      </c>
    </row>
    <row r="136" spans="2:8" ht="13.35" customHeight="1" x14ac:dyDescent="0.2">
      <c r="B136" s="3" t="s">
        <v>8</v>
      </c>
      <c r="C136" s="3"/>
      <c r="D136" s="3" t="s">
        <v>132</v>
      </c>
      <c r="E136" s="10">
        <f>E137+E145+E169</f>
        <v>2038550.78</v>
      </c>
    </row>
    <row r="137" spans="2:8" ht="13.35" customHeight="1" x14ac:dyDescent="0.2">
      <c r="B137" s="3" t="s">
        <v>65</v>
      </c>
      <c r="C137" s="3"/>
      <c r="D137" s="3" t="s">
        <v>151</v>
      </c>
      <c r="E137" s="10">
        <f>E138+E140+E143</f>
        <v>2030850.78</v>
      </c>
    </row>
    <row r="138" spans="2:8" s="115" customFormat="1" ht="13.35" customHeight="1" x14ac:dyDescent="0.2">
      <c r="B138" s="58">
        <v>311</v>
      </c>
      <c r="C138" s="3"/>
      <c r="D138" s="3" t="s">
        <v>142</v>
      </c>
      <c r="E138" s="10">
        <f>E139</f>
        <v>1600000</v>
      </c>
      <c r="F138" s="136"/>
    </row>
    <row r="139" spans="2:8" s="115" customFormat="1" ht="13.35" customHeight="1" x14ac:dyDescent="0.2">
      <c r="B139" s="60">
        <v>3111</v>
      </c>
      <c r="C139" s="65" t="s">
        <v>371</v>
      </c>
      <c r="D139" s="65" t="s">
        <v>86</v>
      </c>
      <c r="E139" s="61">
        <v>1600000</v>
      </c>
      <c r="F139" s="136"/>
    </row>
    <row r="140" spans="2:8" s="115" customFormat="1" ht="13.35" customHeight="1" x14ac:dyDescent="0.2">
      <c r="B140" s="58">
        <v>313</v>
      </c>
      <c r="C140" s="66"/>
      <c r="D140" s="66" t="s">
        <v>175</v>
      </c>
      <c r="E140" s="10">
        <f>E141+E142</f>
        <v>270000</v>
      </c>
      <c r="F140" s="136"/>
      <c r="H140" s="202"/>
    </row>
    <row r="141" spans="2:8" s="115" customFormat="1" ht="13.35" customHeight="1" x14ac:dyDescent="0.2">
      <c r="B141" s="60">
        <v>3132</v>
      </c>
      <c r="C141" s="65" t="s">
        <v>373</v>
      </c>
      <c r="D141" s="65" t="s">
        <v>182</v>
      </c>
      <c r="E141" s="61">
        <v>270000</v>
      </c>
      <c r="F141" s="136"/>
    </row>
    <row r="142" spans="2:8" s="115" customFormat="1" ht="13.35" customHeight="1" x14ac:dyDescent="0.2">
      <c r="B142" s="60"/>
      <c r="C142" s="65"/>
      <c r="D142" s="65"/>
      <c r="E142" s="61"/>
      <c r="F142" s="136"/>
    </row>
    <row r="143" spans="2:8" ht="13.35" customHeight="1" x14ac:dyDescent="0.2">
      <c r="B143" s="3" t="s">
        <v>93</v>
      </c>
      <c r="C143" s="3"/>
      <c r="D143" s="3" t="s">
        <v>152</v>
      </c>
      <c r="E143" s="10">
        <f>E144</f>
        <v>160850.78</v>
      </c>
    </row>
    <row r="144" spans="2:8" ht="13.35" customHeight="1" x14ac:dyDescent="0.2">
      <c r="B144" s="5" t="s">
        <v>94</v>
      </c>
      <c r="C144" s="5" t="s">
        <v>435</v>
      </c>
      <c r="D144" s="5" t="s">
        <v>95</v>
      </c>
      <c r="E144" s="61">
        <v>160850.78</v>
      </c>
    </row>
    <row r="145" spans="2:11" ht="13.35" customHeight="1" x14ac:dyDescent="0.2">
      <c r="B145" s="3" t="s">
        <v>9</v>
      </c>
      <c r="C145" s="3"/>
      <c r="D145" s="3" t="s">
        <v>133</v>
      </c>
      <c r="E145" s="10">
        <f>E146+E149+E155+E164</f>
        <v>7700</v>
      </c>
    </row>
    <row r="146" spans="2:11" ht="13.35" customHeight="1" x14ac:dyDescent="0.2">
      <c r="B146" s="3" t="s">
        <v>10</v>
      </c>
      <c r="C146" s="3"/>
      <c r="D146" s="3" t="s">
        <v>134</v>
      </c>
      <c r="E146" s="10">
        <f t="shared" ref="E146" si="16">E147</f>
        <v>2000</v>
      </c>
    </row>
    <row r="147" spans="2:11" s="55" customFormat="1" ht="13.35" customHeight="1" x14ac:dyDescent="0.2">
      <c r="B147" s="210" t="s">
        <v>11</v>
      </c>
      <c r="C147" s="210" t="s">
        <v>374</v>
      </c>
      <c r="D147" s="210" t="s">
        <v>12</v>
      </c>
      <c r="E147" s="61">
        <v>2000</v>
      </c>
    </row>
    <row r="148" spans="2:11" s="55" customFormat="1" ht="13.35" customHeight="1" x14ac:dyDescent="0.2">
      <c r="B148" s="210">
        <v>3123</v>
      </c>
      <c r="C148" s="210" t="s">
        <v>375</v>
      </c>
      <c r="D148" s="210" t="s">
        <v>16</v>
      </c>
      <c r="E148" s="61">
        <v>0</v>
      </c>
    </row>
    <row r="149" spans="2:11" ht="13.35" customHeight="1" x14ac:dyDescent="0.2">
      <c r="B149" s="3" t="s">
        <v>19</v>
      </c>
      <c r="C149" s="3"/>
      <c r="D149" s="3" t="s">
        <v>135</v>
      </c>
      <c r="E149" s="10">
        <f>SUM(E150:E154)</f>
        <v>200</v>
      </c>
    </row>
    <row r="150" spans="2:11" ht="13.35" customHeight="1" x14ac:dyDescent="0.2">
      <c r="B150" s="5" t="s">
        <v>20</v>
      </c>
      <c r="C150" s="5" t="s">
        <v>376</v>
      </c>
      <c r="D150" s="5" t="s">
        <v>21</v>
      </c>
      <c r="E150" s="61">
        <v>100</v>
      </c>
    </row>
    <row r="151" spans="2:11" ht="13.35" customHeight="1" x14ac:dyDescent="0.2">
      <c r="B151" s="288">
        <v>3222</v>
      </c>
      <c r="C151" s="294" t="s">
        <v>377</v>
      </c>
      <c r="D151" s="5" t="s">
        <v>96</v>
      </c>
      <c r="E151" s="61">
        <v>100</v>
      </c>
    </row>
    <row r="152" spans="2:11" s="136" customFormat="1" ht="13.35" customHeight="1" x14ac:dyDescent="0.2">
      <c r="B152" s="288">
        <v>3223</v>
      </c>
      <c r="C152" s="294" t="s">
        <v>378</v>
      </c>
      <c r="D152" s="5" t="s">
        <v>23</v>
      </c>
      <c r="E152" s="61">
        <v>0</v>
      </c>
    </row>
    <row r="153" spans="2:11" s="136" customFormat="1" ht="13.35" customHeight="1" x14ac:dyDescent="0.2">
      <c r="B153" s="288">
        <v>3225</v>
      </c>
      <c r="C153" s="294" t="s">
        <v>379</v>
      </c>
      <c r="D153" s="5" t="s">
        <v>438</v>
      </c>
      <c r="E153" s="61">
        <v>0</v>
      </c>
    </row>
    <row r="154" spans="2:11" s="136" customFormat="1" ht="13.35" customHeight="1" x14ac:dyDescent="0.2">
      <c r="B154" s="288">
        <v>3227</v>
      </c>
      <c r="C154" s="294" t="s">
        <v>380</v>
      </c>
      <c r="D154" s="5" t="s">
        <v>342</v>
      </c>
      <c r="E154" s="61">
        <v>0</v>
      </c>
    </row>
    <row r="155" spans="2:11" ht="13.35" customHeight="1" x14ac:dyDescent="0.2">
      <c r="B155" s="3" t="s">
        <v>27</v>
      </c>
      <c r="C155" s="3"/>
      <c r="D155" s="3" t="s">
        <v>136</v>
      </c>
      <c r="E155" s="10">
        <f>SUM(E156:E161)</f>
        <v>1000</v>
      </c>
      <c r="K155" s="132"/>
    </row>
    <row r="156" spans="2:11" ht="13.35" customHeight="1" x14ac:dyDescent="0.2">
      <c r="B156" s="5" t="s">
        <v>28</v>
      </c>
      <c r="C156" s="5" t="s">
        <v>381</v>
      </c>
      <c r="D156" s="5" t="s">
        <v>439</v>
      </c>
      <c r="E156" s="61">
        <v>1000</v>
      </c>
    </row>
    <row r="157" spans="2:11" ht="13.35" customHeight="1" x14ac:dyDescent="0.2">
      <c r="B157" s="5" t="s">
        <v>31</v>
      </c>
      <c r="C157" s="5" t="s">
        <v>382</v>
      </c>
      <c r="D157" s="5" t="s">
        <v>32</v>
      </c>
      <c r="E157" s="61">
        <v>0</v>
      </c>
    </row>
    <row r="158" spans="2:11" s="136" customFormat="1" ht="13.35" customHeight="1" x14ac:dyDescent="0.2">
      <c r="B158" s="286">
        <v>3236</v>
      </c>
      <c r="C158" s="5" t="s">
        <v>383</v>
      </c>
      <c r="D158" s="5" t="s">
        <v>36</v>
      </c>
      <c r="E158" s="61">
        <v>0</v>
      </c>
    </row>
    <row r="159" spans="2:11" ht="13.35" customHeight="1" x14ac:dyDescent="0.2">
      <c r="B159" s="5" t="s">
        <v>37</v>
      </c>
      <c r="C159" s="5" t="s">
        <v>384</v>
      </c>
      <c r="D159" s="5" t="s">
        <v>38</v>
      </c>
      <c r="E159" s="61">
        <v>0</v>
      </c>
    </row>
    <row r="160" spans="2:11" s="136" customFormat="1" ht="13.35" customHeight="1" x14ac:dyDescent="0.2">
      <c r="B160" s="286">
        <v>3238</v>
      </c>
      <c r="C160" s="5" t="s">
        <v>385</v>
      </c>
      <c r="D160" s="5" t="s">
        <v>40</v>
      </c>
      <c r="E160" s="61">
        <v>0</v>
      </c>
    </row>
    <row r="161" spans="2:5" ht="13.35" customHeight="1" x14ac:dyDescent="0.2">
      <c r="B161" s="5" t="s">
        <v>41</v>
      </c>
      <c r="C161" s="5" t="s">
        <v>386</v>
      </c>
      <c r="D161" s="5" t="s">
        <v>42</v>
      </c>
      <c r="E161" s="61">
        <v>0</v>
      </c>
    </row>
    <row r="162" spans="2:5" ht="13.35" customHeight="1" x14ac:dyDescent="0.2">
      <c r="B162" s="3" t="s">
        <v>43</v>
      </c>
      <c r="C162" s="3"/>
      <c r="D162" s="3" t="s">
        <v>137</v>
      </c>
      <c r="E162" s="10">
        <f t="shared" ref="E162" si="17">E163</f>
        <v>0</v>
      </c>
    </row>
    <row r="163" spans="2:5" ht="13.35" customHeight="1" x14ac:dyDescent="0.2">
      <c r="B163" s="5" t="s">
        <v>44</v>
      </c>
      <c r="C163" s="5" t="s">
        <v>387</v>
      </c>
      <c r="D163" s="5" t="s">
        <v>88</v>
      </c>
      <c r="E163" s="61">
        <v>0</v>
      </c>
    </row>
    <row r="164" spans="2:5" ht="13.35" customHeight="1" x14ac:dyDescent="0.2">
      <c r="B164" s="3" t="s">
        <v>46</v>
      </c>
      <c r="C164" s="3"/>
      <c r="D164" s="3" t="s">
        <v>138</v>
      </c>
      <c r="E164" s="10">
        <f>SUM(E165:E168)</f>
        <v>4500</v>
      </c>
    </row>
    <row r="165" spans="2:5" ht="13.35" customHeight="1" x14ac:dyDescent="0.2">
      <c r="B165" s="5" t="s">
        <v>47</v>
      </c>
      <c r="C165" s="5" t="s">
        <v>388</v>
      </c>
      <c r="D165" s="5" t="s">
        <v>48</v>
      </c>
      <c r="E165" s="61">
        <v>0</v>
      </c>
    </row>
    <row r="166" spans="2:5" ht="13.35" customHeight="1" x14ac:dyDescent="0.2">
      <c r="B166" s="5" t="s">
        <v>49</v>
      </c>
      <c r="C166" s="5" t="s">
        <v>389</v>
      </c>
      <c r="D166" s="5" t="s">
        <v>50</v>
      </c>
      <c r="E166" s="61">
        <v>0</v>
      </c>
    </row>
    <row r="167" spans="2:5" s="136" customFormat="1" ht="13.35" customHeight="1" x14ac:dyDescent="0.2">
      <c r="B167" s="5">
        <v>3295</v>
      </c>
      <c r="C167" s="5" t="s">
        <v>477</v>
      </c>
      <c r="D167" s="5" t="s">
        <v>54</v>
      </c>
      <c r="E167" s="61">
        <v>4500</v>
      </c>
    </row>
    <row r="168" spans="2:5" ht="13.35" customHeight="1" x14ac:dyDescent="0.2">
      <c r="B168" s="5" t="s">
        <v>55</v>
      </c>
      <c r="C168" s="5" t="s">
        <v>372</v>
      </c>
      <c r="D168" s="5" t="s">
        <v>56</v>
      </c>
      <c r="E168" s="61">
        <v>0</v>
      </c>
    </row>
    <row r="169" spans="2:5" ht="13.35" customHeight="1" x14ac:dyDescent="0.2">
      <c r="B169" s="3" t="s">
        <v>57</v>
      </c>
      <c r="C169" s="3"/>
      <c r="D169" s="3" t="s">
        <v>153</v>
      </c>
      <c r="E169" s="10">
        <f t="shared" ref="E169" si="18">E170</f>
        <v>0</v>
      </c>
    </row>
    <row r="170" spans="2:5" ht="13.35" customHeight="1" x14ac:dyDescent="0.2">
      <c r="B170" s="3" t="s">
        <v>58</v>
      </c>
      <c r="C170" s="3"/>
      <c r="D170" s="3" t="s">
        <v>140</v>
      </c>
      <c r="E170" s="10">
        <f>SUM(E171:E171)</f>
        <v>0</v>
      </c>
    </row>
    <row r="171" spans="2:5" ht="13.35" customHeight="1" x14ac:dyDescent="0.2">
      <c r="B171" s="5">
        <v>3434</v>
      </c>
      <c r="C171" s="5" t="s">
        <v>390</v>
      </c>
      <c r="D171" s="5" t="s">
        <v>75</v>
      </c>
      <c r="E171" s="61">
        <v>0</v>
      </c>
    </row>
    <row r="172" spans="2:5" ht="13.35" customHeight="1" x14ac:dyDescent="0.2">
      <c r="B172" s="3" t="s">
        <v>76</v>
      </c>
      <c r="C172" s="3"/>
      <c r="D172" s="3" t="s">
        <v>145</v>
      </c>
      <c r="E172" s="10">
        <f>E174+E178</f>
        <v>7000</v>
      </c>
    </row>
    <row r="173" spans="2:5" ht="13.35" customHeight="1" x14ac:dyDescent="0.2">
      <c r="B173" s="3" t="s">
        <v>77</v>
      </c>
      <c r="C173" s="3"/>
      <c r="D173" s="3" t="s">
        <v>146</v>
      </c>
      <c r="E173" s="10">
        <f>E174+E178</f>
        <v>7000</v>
      </c>
    </row>
    <row r="174" spans="2:5" ht="13.35" customHeight="1" x14ac:dyDescent="0.2">
      <c r="B174" s="3" t="s">
        <v>78</v>
      </c>
      <c r="C174" s="3"/>
      <c r="D174" s="3" t="s">
        <v>147</v>
      </c>
      <c r="E174" s="10">
        <f>SUM(E175:E177)</f>
        <v>5000</v>
      </c>
    </row>
    <row r="175" spans="2:5" ht="13.35" customHeight="1" x14ac:dyDescent="0.2">
      <c r="B175" s="5" t="s">
        <v>79</v>
      </c>
      <c r="C175" s="5" t="s">
        <v>391</v>
      </c>
      <c r="D175" s="5" t="s">
        <v>80</v>
      </c>
      <c r="E175" s="61">
        <v>0</v>
      </c>
    </row>
    <row r="176" spans="2:5" ht="13.35" customHeight="1" x14ac:dyDescent="0.2">
      <c r="B176" s="286">
        <v>4221</v>
      </c>
      <c r="C176" s="5" t="s">
        <v>392</v>
      </c>
      <c r="D176" s="5" t="s">
        <v>393</v>
      </c>
      <c r="E176" s="61">
        <v>0</v>
      </c>
    </row>
    <row r="177" spans="2:6" s="136" customFormat="1" ht="13.35" customHeight="1" x14ac:dyDescent="0.2">
      <c r="B177" s="286">
        <v>4227</v>
      </c>
      <c r="C177" s="5" t="s">
        <v>394</v>
      </c>
      <c r="D177" s="5" t="s">
        <v>395</v>
      </c>
      <c r="E177" s="61">
        <v>5000</v>
      </c>
    </row>
    <row r="178" spans="2:6" ht="13.35" customHeight="1" x14ac:dyDescent="0.2">
      <c r="B178" s="3" t="s">
        <v>81</v>
      </c>
      <c r="C178" s="3"/>
      <c r="D178" s="3" t="s">
        <v>148</v>
      </c>
      <c r="E178" s="10">
        <f t="shared" ref="E178" si="19">E179</f>
        <v>2000</v>
      </c>
    </row>
    <row r="179" spans="2:6" ht="13.35" customHeight="1" x14ac:dyDescent="0.2">
      <c r="B179" s="5" t="s">
        <v>82</v>
      </c>
      <c r="C179" s="5" t="s">
        <v>396</v>
      </c>
      <c r="D179" s="5" t="s">
        <v>91</v>
      </c>
      <c r="E179" s="61">
        <v>2000</v>
      </c>
    </row>
    <row r="180" spans="2:6" ht="13.35" customHeight="1" x14ac:dyDescent="0.2">
      <c r="B180" s="349" t="s">
        <v>97</v>
      </c>
      <c r="C180" s="349"/>
      <c r="D180" s="349"/>
      <c r="E180" s="11">
        <f>E181+E188</f>
        <v>2149.5700000000002</v>
      </c>
    </row>
    <row r="181" spans="2:6" ht="13.35" customHeight="1" x14ac:dyDescent="0.2">
      <c r="B181" s="3" t="s">
        <v>8</v>
      </c>
      <c r="C181" s="3"/>
      <c r="D181" s="3" t="s">
        <v>132</v>
      </c>
      <c r="E181" s="10">
        <f>E182+E186</f>
        <v>1000</v>
      </c>
    </row>
    <row r="182" spans="2:6" ht="13.35" customHeight="1" x14ac:dyDescent="0.2">
      <c r="B182" s="3" t="s">
        <v>19</v>
      </c>
      <c r="C182" s="3"/>
      <c r="D182" s="3" t="s">
        <v>135</v>
      </c>
      <c r="E182" s="299">
        <f>SUM(E183:E185)</f>
        <v>700</v>
      </c>
    </row>
    <row r="183" spans="2:6" s="136" customFormat="1" ht="13.35" customHeight="1" x14ac:dyDescent="0.2">
      <c r="B183" s="3">
        <v>3213</v>
      </c>
      <c r="C183" s="5" t="s">
        <v>464</v>
      </c>
      <c r="D183" s="5" t="s">
        <v>16</v>
      </c>
      <c r="E183" s="299">
        <v>200</v>
      </c>
    </row>
    <row r="184" spans="2:6" ht="13.35" customHeight="1" x14ac:dyDescent="0.2">
      <c r="B184" s="5" t="s">
        <v>20</v>
      </c>
      <c r="C184" s="5" t="s">
        <v>397</v>
      </c>
      <c r="D184" s="5" t="s">
        <v>21</v>
      </c>
      <c r="E184" s="61">
        <v>200</v>
      </c>
    </row>
    <row r="185" spans="2:6" ht="13.35" customHeight="1" x14ac:dyDescent="0.2">
      <c r="B185" s="5" t="s">
        <v>26</v>
      </c>
      <c r="C185" s="5" t="s">
        <v>398</v>
      </c>
      <c r="D185" s="5" t="s">
        <v>438</v>
      </c>
      <c r="E185" s="61">
        <v>300</v>
      </c>
    </row>
    <row r="186" spans="2:6" ht="13.35" customHeight="1" x14ac:dyDescent="0.2">
      <c r="B186" s="3" t="s">
        <v>27</v>
      </c>
      <c r="C186" s="3"/>
      <c r="D186" s="3" t="s">
        <v>136</v>
      </c>
      <c r="E186" s="10">
        <f>SUM(E187:E187)</f>
        <v>300</v>
      </c>
    </row>
    <row r="187" spans="2:6" ht="13.35" customHeight="1" x14ac:dyDescent="0.2">
      <c r="B187" s="5" t="s">
        <v>41</v>
      </c>
      <c r="C187" s="5" t="s">
        <v>399</v>
      </c>
      <c r="D187" s="5" t="s">
        <v>42</v>
      </c>
      <c r="E187" s="61">
        <v>300</v>
      </c>
    </row>
    <row r="188" spans="2:6" s="79" customFormat="1" ht="13.35" customHeight="1" x14ac:dyDescent="0.2">
      <c r="B188" s="3" t="s">
        <v>76</v>
      </c>
      <c r="C188" s="3"/>
      <c r="D188" s="3" t="s">
        <v>145</v>
      </c>
      <c r="E188" s="10">
        <f>E189</f>
        <v>1149.5700000000002</v>
      </c>
      <c r="F188" s="136"/>
    </row>
    <row r="189" spans="2:6" s="79" customFormat="1" ht="13.35" customHeight="1" x14ac:dyDescent="0.2">
      <c r="B189" s="3" t="s">
        <v>77</v>
      </c>
      <c r="C189" s="3"/>
      <c r="D189" s="3" t="s">
        <v>146</v>
      </c>
      <c r="E189" s="10">
        <f>E190</f>
        <v>1149.5700000000002</v>
      </c>
      <c r="F189" s="136"/>
    </row>
    <row r="190" spans="2:6" s="79" customFormat="1" ht="13.35" customHeight="1" x14ac:dyDescent="0.2">
      <c r="B190" s="3" t="s">
        <v>78</v>
      </c>
      <c r="C190" s="3"/>
      <c r="D190" s="3" t="s">
        <v>147</v>
      </c>
      <c r="E190" s="10">
        <f>SUM(E191:E192)</f>
        <v>1149.5700000000002</v>
      </c>
      <c r="F190" s="136"/>
    </row>
    <row r="191" spans="2:6" s="79" customFormat="1" ht="13.35" customHeight="1" x14ac:dyDescent="0.2">
      <c r="B191" s="5" t="s">
        <v>79</v>
      </c>
      <c r="C191" s="5" t="s">
        <v>401</v>
      </c>
      <c r="D191" s="5" t="s">
        <v>80</v>
      </c>
      <c r="E191" s="61">
        <v>400</v>
      </c>
      <c r="F191" s="136"/>
    </row>
    <row r="192" spans="2:6" s="136" customFormat="1" ht="13.35" customHeight="1" x14ac:dyDescent="0.2">
      <c r="B192" s="5">
        <v>4227</v>
      </c>
      <c r="C192" s="5" t="s">
        <v>400</v>
      </c>
      <c r="D192" s="5" t="s">
        <v>402</v>
      </c>
      <c r="E192" s="61">
        <v>749.57</v>
      </c>
    </row>
    <row r="193" spans="2:6" ht="13.35" customHeight="1" x14ac:dyDescent="0.2">
      <c r="B193" s="349" t="s">
        <v>100</v>
      </c>
      <c r="C193" s="349"/>
      <c r="D193" s="349"/>
      <c r="E193" s="11">
        <f>E194</f>
        <v>9337.58</v>
      </c>
    </row>
    <row r="194" spans="2:6" ht="13.35" customHeight="1" x14ac:dyDescent="0.2">
      <c r="B194" s="3" t="s">
        <v>77</v>
      </c>
      <c r="C194" s="3"/>
      <c r="D194" s="3" t="s">
        <v>146</v>
      </c>
      <c r="E194" s="10">
        <f t="shared" ref="E194" si="20">E195</f>
        <v>9337.58</v>
      </c>
    </row>
    <row r="195" spans="2:6" ht="13.35" customHeight="1" x14ac:dyDescent="0.2">
      <c r="B195" s="3" t="s">
        <v>78</v>
      </c>
      <c r="C195" s="3"/>
      <c r="D195" s="3" t="s">
        <v>147</v>
      </c>
      <c r="E195" s="10">
        <f>SUM(E196:E197)</f>
        <v>9337.58</v>
      </c>
    </row>
    <row r="196" spans="2:6" s="136" customFormat="1" ht="13.35" customHeight="1" x14ac:dyDescent="0.2">
      <c r="B196" s="5">
        <v>4221</v>
      </c>
      <c r="C196" s="287" t="s">
        <v>465</v>
      </c>
      <c r="D196" s="5" t="s">
        <v>466</v>
      </c>
      <c r="E196" s="299">
        <v>4000</v>
      </c>
    </row>
    <row r="197" spans="2:6" ht="13.35" customHeight="1" x14ac:dyDescent="0.2">
      <c r="B197" s="5" t="s">
        <v>101</v>
      </c>
      <c r="C197" s="286" t="s">
        <v>403</v>
      </c>
      <c r="D197" s="5" t="s">
        <v>102</v>
      </c>
      <c r="E197" s="61">
        <v>5337.58</v>
      </c>
    </row>
    <row r="198" spans="2:6" x14ac:dyDescent="0.2">
      <c r="B198" s="351" t="s">
        <v>404</v>
      </c>
      <c r="C198" s="351"/>
      <c r="D198" s="351"/>
      <c r="E198" s="12">
        <f>E199</f>
        <v>13100</v>
      </c>
    </row>
    <row r="199" spans="2:6" x14ac:dyDescent="0.2">
      <c r="B199" s="349" t="s">
        <v>219</v>
      </c>
      <c r="C199" s="349"/>
      <c r="D199" s="349"/>
      <c r="E199" s="11">
        <f>E200+E219</f>
        <v>13100</v>
      </c>
    </row>
    <row r="200" spans="2:6" x14ac:dyDescent="0.2">
      <c r="B200" s="3" t="s">
        <v>8</v>
      </c>
      <c r="C200" s="3"/>
      <c r="D200" s="3" t="s">
        <v>132</v>
      </c>
      <c r="E200" s="10">
        <f>E201+E204+E216</f>
        <v>8100</v>
      </c>
    </row>
    <row r="201" spans="2:6" x14ac:dyDescent="0.2">
      <c r="B201" s="3" t="s">
        <v>65</v>
      </c>
      <c r="C201" s="3"/>
      <c r="D201" s="3" t="s">
        <v>141</v>
      </c>
      <c r="E201" s="10">
        <f>E202</f>
        <v>2000</v>
      </c>
    </row>
    <row r="202" spans="2:6" s="114" customFormat="1" x14ac:dyDescent="0.2">
      <c r="B202" s="58">
        <v>312</v>
      </c>
      <c r="C202" s="66"/>
      <c r="D202" s="66" t="s">
        <v>95</v>
      </c>
      <c r="E202" s="59">
        <f>E203</f>
        <v>2000</v>
      </c>
      <c r="F202" s="136"/>
    </row>
    <row r="203" spans="2:6" s="114" customFormat="1" x14ac:dyDescent="0.2">
      <c r="B203" s="60">
        <v>3121</v>
      </c>
      <c r="C203" s="65" t="s">
        <v>405</v>
      </c>
      <c r="D203" s="65" t="s">
        <v>95</v>
      </c>
      <c r="E203" s="61">
        <v>2000</v>
      </c>
      <c r="F203" s="136"/>
    </row>
    <row r="204" spans="2:6" x14ac:dyDescent="0.2">
      <c r="B204" s="3" t="s">
        <v>9</v>
      </c>
      <c r="C204" s="3"/>
      <c r="D204" s="3" t="s">
        <v>133</v>
      </c>
      <c r="E204" s="10">
        <f>E205+E208+E212</f>
        <v>5600</v>
      </c>
    </row>
    <row r="205" spans="2:6" x14ac:dyDescent="0.2">
      <c r="B205" s="3" t="s">
        <v>10</v>
      </c>
      <c r="C205" s="3"/>
      <c r="D205" s="3" t="s">
        <v>144</v>
      </c>
      <c r="E205" s="10">
        <f>E206+E207</f>
        <v>2000</v>
      </c>
    </row>
    <row r="206" spans="2:6" x14ac:dyDescent="0.2">
      <c r="B206" s="5" t="s">
        <v>11</v>
      </c>
      <c r="C206" s="5" t="s">
        <v>406</v>
      </c>
      <c r="D206" s="5" t="s">
        <v>12</v>
      </c>
      <c r="E206" s="61">
        <v>2000</v>
      </c>
    </row>
    <row r="207" spans="2:6" s="114" customFormat="1" x14ac:dyDescent="0.2">
      <c r="B207" s="56">
        <v>3212</v>
      </c>
      <c r="C207" s="5" t="s">
        <v>221</v>
      </c>
      <c r="D207" s="5" t="s">
        <v>407</v>
      </c>
      <c r="E207" s="61">
        <v>0</v>
      </c>
      <c r="F207" s="136"/>
    </row>
    <row r="208" spans="2:6" s="136" customFormat="1" x14ac:dyDescent="0.2">
      <c r="B208" s="78">
        <v>322</v>
      </c>
      <c r="C208" s="5"/>
      <c r="D208" s="3" t="s">
        <v>135</v>
      </c>
      <c r="E208" s="59">
        <f>E209+E210+E211</f>
        <v>2500</v>
      </c>
    </row>
    <row r="209" spans="1:5" s="136" customFormat="1" x14ac:dyDescent="0.2">
      <c r="B209" s="56">
        <v>3221</v>
      </c>
      <c r="C209" s="5" t="s">
        <v>478</v>
      </c>
      <c r="D209" s="5" t="s">
        <v>21</v>
      </c>
      <c r="E209" s="61">
        <v>500</v>
      </c>
    </row>
    <row r="210" spans="1:5" s="136" customFormat="1" x14ac:dyDescent="0.2">
      <c r="B210" s="56">
        <v>3222</v>
      </c>
      <c r="C210" s="5" t="s">
        <v>479</v>
      </c>
      <c r="D210" s="5" t="s">
        <v>96</v>
      </c>
      <c r="E210" s="61">
        <v>1500</v>
      </c>
    </row>
    <row r="211" spans="1:5" s="136" customFormat="1" x14ac:dyDescent="0.2">
      <c r="A211" s="136">
        <v>3225</v>
      </c>
      <c r="B211" s="56">
        <v>3225</v>
      </c>
      <c r="C211" s="5" t="s">
        <v>480</v>
      </c>
      <c r="D211" s="5" t="s">
        <v>438</v>
      </c>
      <c r="E211" s="61">
        <v>500</v>
      </c>
    </row>
    <row r="212" spans="1:5" s="136" customFormat="1" x14ac:dyDescent="0.2">
      <c r="B212" s="78">
        <v>323</v>
      </c>
      <c r="C212" s="5"/>
      <c r="D212" s="3" t="s">
        <v>136</v>
      </c>
      <c r="E212" s="59">
        <f>E213+E214+E215</f>
        <v>1100</v>
      </c>
    </row>
    <row r="213" spans="1:5" s="136" customFormat="1" x14ac:dyDescent="0.2">
      <c r="A213" s="136">
        <v>3231</v>
      </c>
      <c r="B213" s="56">
        <v>3231</v>
      </c>
      <c r="C213" s="5" t="s">
        <v>482</v>
      </c>
      <c r="D213" s="5" t="s">
        <v>439</v>
      </c>
      <c r="E213" s="61">
        <v>800</v>
      </c>
    </row>
    <row r="214" spans="1:5" s="136" customFormat="1" x14ac:dyDescent="0.2">
      <c r="B214" s="56">
        <v>3233</v>
      </c>
      <c r="C214" s="5" t="s">
        <v>481</v>
      </c>
      <c r="D214" s="5" t="s">
        <v>32</v>
      </c>
      <c r="E214" s="61">
        <v>100</v>
      </c>
    </row>
    <row r="215" spans="1:5" s="136" customFormat="1" x14ac:dyDescent="0.2">
      <c r="B215" s="56">
        <v>3239</v>
      </c>
      <c r="C215" s="5" t="s">
        <v>483</v>
      </c>
      <c r="D215" s="5" t="s">
        <v>42</v>
      </c>
      <c r="E215" s="61">
        <v>200</v>
      </c>
    </row>
    <row r="216" spans="1:5" s="136" customFormat="1" x14ac:dyDescent="0.2">
      <c r="B216" s="78">
        <v>38</v>
      </c>
      <c r="C216" s="5"/>
      <c r="D216" s="3" t="s">
        <v>484</v>
      </c>
      <c r="E216" s="59">
        <f>E217</f>
        <v>500</v>
      </c>
    </row>
    <row r="217" spans="1:5" s="136" customFormat="1" x14ac:dyDescent="0.2">
      <c r="B217" s="78">
        <v>381</v>
      </c>
      <c r="C217" s="5"/>
      <c r="D217" s="3" t="s">
        <v>487</v>
      </c>
      <c r="E217" s="61">
        <f>E218</f>
        <v>500</v>
      </c>
    </row>
    <row r="218" spans="1:5" s="136" customFormat="1" x14ac:dyDescent="0.2">
      <c r="B218" s="56">
        <v>3812</v>
      </c>
      <c r="C218" s="5" t="s">
        <v>485</v>
      </c>
      <c r="D218" s="5" t="s">
        <v>486</v>
      </c>
      <c r="E218" s="61">
        <v>500</v>
      </c>
    </row>
    <row r="219" spans="1:5" s="136" customFormat="1" x14ac:dyDescent="0.2">
      <c r="B219" s="78">
        <v>42</v>
      </c>
      <c r="C219" s="5"/>
      <c r="D219" s="3" t="s">
        <v>146</v>
      </c>
      <c r="E219" s="59">
        <f>E220</f>
        <v>5000</v>
      </c>
    </row>
    <row r="220" spans="1:5" s="136" customFormat="1" x14ac:dyDescent="0.2">
      <c r="B220" s="78">
        <v>422</v>
      </c>
      <c r="C220" s="5"/>
      <c r="D220" s="3" t="s">
        <v>147</v>
      </c>
      <c r="E220" s="61">
        <f>E221</f>
        <v>5000</v>
      </c>
    </row>
    <row r="221" spans="1:5" s="136" customFormat="1" x14ac:dyDescent="0.2">
      <c r="B221" s="56">
        <v>4227</v>
      </c>
      <c r="C221" s="5" t="s">
        <v>488</v>
      </c>
      <c r="D221" s="5" t="s">
        <v>102</v>
      </c>
      <c r="E221" s="61">
        <v>5000</v>
      </c>
    </row>
    <row r="222" spans="1:5" s="136" customFormat="1" x14ac:dyDescent="0.2">
      <c r="B222" s="351" t="s">
        <v>453</v>
      </c>
      <c r="C222" s="351"/>
      <c r="D222" s="351"/>
      <c r="E222" s="12">
        <f>E223</f>
        <v>40250.78</v>
      </c>
    </row>
    <row r="223" spans="1:5" s="136" customFormat="1" x14ac:dyDescent="0.2">
      <c r="B223" s="349" t="s">
        <v>219</v>
      </c>
      <c r="C223" s="349"/>
      <c r="D223" s="349"/>
      <c r="E223" s="11">
        <f>E224</f>
        <v>40250.78</v>
      </c>
    </row>
    <row r="224" spans="1:5" s="136" customFormat="1" x14ac:dyDescent="0.2">
      <c r="B224" s="3" t="s">
        <v>8</v>
      </c>
      <c r="C224" s="3"/>
      <c r="D224" s="3" t="s">
        <v>132</v>
      </c>
      <c r="E224" s="10">
        <f>E225+E232</f>
        <v>40250.78</v>
      </c>
    </row>
    <row r="225" spans="2:5" s="136" customFormat="1" x14ac:dyDescent="0.2">
      <c r="B225" s="3" t="s">
        <v>65</v>
      </c>
      <c r="C225" s="3"/>
      <c r="D225" s="3" t="s">
        <v>141</v>
      </c>
      <c r="E225" s="10">
        <f>E226+E228+E230</f>
        <v>38750.78</v>
      </c>
    </row>
    <row r="226" spans="2:5" s="136" customFormat="1" x14ac:dyDescent="0.2">
      <c r="B226" s="3" t="s">
        <v>66</v>
      </c>
      <c r="C226" s="3"/>
      <c r="D226" s="3" t="s">
        <v>142</v>
      </c>
      <c r="E226" s="10">
        <f>E227</f>
        <v>30450.78</v>
      </c>
    </row>
    <row r="227" spans="2:5" s="136" customFormat="1" x14ac:dyDescent="0.2">
      <c r="B227" s="5" t="s">
        <v>67</v>
      </c>
      <c r="C227" s="5" t="s">
        <v>467</v>
      </c>
      <c r="D227" s="5" t="s">
        <v>68</v>
      </c>
      <c r="E227" s="61">
        <v>30450.78</v>
      </c>
    </row>
    <row r="228" spans="2:5" s="136" customFormat="1" x14ac:dyDescent="0.2">
      <c r="B228" s="58">
        <v>312</v>
      </c>
      <c r="C228" s="66"/>
      <c r="D228" s="66" t="s">
        <v>95</v>
      </c>
      <c r="E228" s="59">
        <f>E229</f>
        <v>2100</v>
      </c>
    </row>
    <row r="229" spans="2:5" s="136" customFormat="1" x14ac:dyDescent="0.2">
      <c r="B229" s="60">
        <v>3121</v>
      </c>
      <c r="C229" s="65" t="s">
        <v>408</v>
      </c>
      <c r="D229" s="65" t="s">
        <v>95</v>
      </c>
      <c r="E229" s="61">
        <v>2100</v>
      </c>
    </row>
    <row r="230" spans="2:5" s="136" customFormat="1" x14ac:dyDescent="0.2">
      <c r="B230" s="3" t="s">
        <v>70</v>
      </c>
      <c r="C230" s="3"/>
      <c r="D230" s="3" t="s">
        <v>143</v>
      </c>
      <c r="E230" s="10">
        <f>E231</f>
        <v>6200</v>
      </c>
    </row>
    <row r="231" spans="2:5" s="136" customFormat="1" x14ac:dyDescent="0.2">
      <c r="B231" s="5" t="s">
        <v>71</v>
      </c>
      <c r="C231" s="5" t="s">
        <v>468</v>
      </c>
      <c r="D231" s="5" t="s">
        <v>220</v>
      </c>
      <c r="E231" s="61">
        <v>6200</v>
      </c>
    </row>
    <row r="232" spans="2:5" s="136" customFormat="1" x14ac:dyDescent="0.2">
      <c r="B232" s="3" t="s">
        <v>9</v>
      </c>
      <c r="C232" s="3"/>
      <c r="D232" s="3" t="s">
        <v>133</v>
      </c>
      <c r="E232" s="10">
        <f>E233</f>
        <v>1500</v>
      </c>
    </row>
    <row r="233" spans="2:5" s="136" customFormat="1" x14ac:dyDescent="0.2">
      <c r="B233" s="3" t="s">
        <v>10</v>
      </c>
      <c r="C233" s="3"/>
      <c r="D233" s="3" t="s">
        <v>144</v>
      </c>
      <c r="E233" s="10">
        <f>E234</f>
        <v>1500</v>
      </c>
    </row>
    <row r="234" spans="2:5" s="136" customFormat="1" x14ac:dyDescent="0.2">
      <c r="B234" s="56">
        <v>3212</v>
      </c>
      <c r="C234" s="5" t="s">
        <v>408</v>
      </c>
      <c r="D234" s="5" t="s">
        <v>14</v>
      </c>
      <c r="E234" s="61">
        <v>1500</v>
      </c>
    </row>
    <row r="235" spans="2:5" x14ac:dyDescent="0.2">
      <c r="B235" s="297">
        <v>323</v>
      </c>
      <c r="D235" s="3" t="s">
        <v>445</v>
      </c>
      <c r="E235" s="8">
        <f>E236</f>
        <v>0</v>
      </c>
    </row>
    <row r="236" spans="2:5" x14ac:dyDescent="0.2">
      <c r="B236" s="297">
        <v>3236</v>
      </c>
      <c r="D236" s="3" t="s">
        <v>446</v>
      </c>
    </row>
    <row r="237" spans="2:5" x14ac:dyDescent="0.2">
      <c r="B237" s="351" t="s">
        <v>453</v>
      </c>
      <c r="C237" s="351"/>
      <c r="D237" s="351"/>
      <c r="E237" s="12">
        <f>E238</f>
        <v>18760</v>
      </c>
    </row>
    <row r="238" spans="2:5" x14ac:dyDescent="0.2">
      <c r="B238" s="349" t="s">
        <v>454</v>
      </c>
      <c r="C238" s="349"/>
      <c r="D238" s="349"/>
      <c r="E238" s="11">
        <f>E239</f>
        <v>18760</v>
      </c>
    </row>
    <row r="239" spans="2:5" x14ac:dyDescent="0.2">
      <c r="B239" s="3" t="s">
        <v>8</v>
      </c>
      <c r="C239" s="3"/>
      <c r="D239" s="3" t="s">
        <v>132</v>
      </c>
      <c r="E239" s="10">
        <f>E240+E247</f>
        <v>18760</v>
      </c>
    </row>
    <row r="240" spans="2:5" x14ac:dyDescent="0.2">
      <c r="B240" s="3" t="s">
        <v>65</v>
      </c>
      <c r="C240" s="3"/>
      <c r="D240" s="3" t="s">
        <v>141</v>
      </c>
      <c r="E240" s="10">
        <f>E241+E243+E245</f>
        <v>16400</v>
      </c>
    </row>
    <row r="241" spans="2:5" x14ac:dyDescent="0.2">
      <c r="B241" s="3" t="s">
        <v>66</v>
      </c>
      <c r="C241" s="3"/>
      <c r="D241" s="3" t="s">
        <v>142</v>
      </c>
      <c r="E241" s="10">
        <f>E242</f>
        <v>15000</v>
      </c>
    </row>
    <row r="242" spans="2:5" x14ac:dyDescent="0.2">
      <c r="B242" s="5" t="s">
        <v>67</v>
      </c>
      <c r="C242" s="5" t="s">
        <v>459</v>
      </c>
      <c r="D242" s="5" t="s">
        <v>68</v>
      </c>
      <c r="E242" s="61">
        <v>15000</v>
      </c>
    </row>
    <row r="243" spans="2:5" x14ac:dyDescent="0.2">
      <c r="B243" s="58">
        <v>312</v>
      </c>
      <c r="C243" s="66"/>
      <c r="D243" s="66" t="s">
        <v>95</v>
      </c>
      <c r="E243" s="59">
        <f>E244</f>
        <v>1400</v>
      </c>
    </row>
    <row r="244" spans="2:5" x14ac:dyDescent="0.2">
      <c r="B244" s="60">
        <v>3121</v>
      </c>
      <c r="C244" s="65" t="s">
        <v>455</v>
      </c>
      <c r="D244" s="65" t="s">
        <v>95</v>
      </c>
      <c r="E244" s="61">
        <v>1400</v>
      </c>
    </row>
    <row r="245" spans="2:5" x14ac:dyDescent="0.2">
      <c r="B245" s="3" t="s">
        <v>70</v>
      </c>
      <c r="C245" s="3"/>
      <c r="D245" s="3" t="s">
        <v>143</v>
      </c>
      <c r="E245" s="10">
        <f>E246</f>
        <v>0</v>
      </c>
    </row>
    <row r="246" spans="2:5" x14ac:dyDescent="0.2">
      <c r="B246" s="5" t="s">
        <v>71</v>
      </c>
      <c r="C246" s="5" t="s">
        <v>456</v>
      </c>
      <c r="D246" s="5" t="s">
        <v>220</v>
      </c>
      <c r="E246" s="61">
        <v>0</v>
      </c>
    </row>
    <row r="247" spans="2:5" x14ac:dyDescent="0.2">
      <c r="B247" s="3" t="s">
        <v>9</v>
      </c>
      <c r="C247" s="3"/>
      <c r="D247" s="3" t="s">
        <v>133</v>
      </c>
      <c r="E247" s="10">
        <f>E248+E250</f>
        <v>2360</v>
      </c>
    </row>
    <row r="248" spans="2:5" x14ac:dyDescent="0.2">
      <c r="B248" s="3" t="s">
        <v>10</v>
      </c>
      <c r="C248" s="3"/>
      <c r="D248" s="3" t="s">
        <v>144</v>
      </c>
      <c r="E248" s="10">
        <f>E249</f>
        <v>2000</v>
      </c>
    </row>
    <row r="249" spans="2:5" x14ac:dyDescent="0.2">
      <c r="B249" s="56">
        <v>3212</v>
      </c>
      <c r="C249" s="5" t="s">
        <v>457</v>
      </c>
      <c r="D249" s="5" t="s">
        <v>14</v>
      </c>
      <c r="E249" s="61">
        <v>2000</v>
      </c>
    </row>
    <row r="250" spans="2:5" x14ac:dyDescent="0.2">
      <c r="B250" s="297">
        <v>323</v>
      </c>
      <c r="C250" s="136"/>
      <c r="D250" s="3" t="s">
        <v>445</v>
      </c>
      <c r="E250" s="8">
        <f>E251</f>
        <v>360</v>
      </c>
    </row>
    <row r="251" spans="2:5" x14ac:dyDescent="0.2">
      <c r="B251" s="297">
        <v>3236</v>
      </c>
      <c r="C251" s="298" t="s">
        <v>458</v>
      </c>
      <c r="D251" s="3" t="s">
        <v>446</v>
      </c>
      <c r="E251" s="8">
        <v>360</v>
      </c>
    </row>
  </sheetData>
  <mergeCells count="21">
    <mergeCell ref="B222:D222"/>
    <mergeCell ref="B223:D223"/>
    <mergeCell ref="B237:D237"/>
    <mergeCell ref="B238:D238"/>
    <mergeCell ref="B6:D6"/>
    <mergeCell ref="B68:D68"/>
    <mergeCell ref="B27:D27"/>
    <mergeCell ref="B11:D11"/>
    <mergeCell ref="B10:D10"/>
    <mergeCell ref="B9:D9"/>
    <mergeCell ref="B8:D8"/>
    <mergeCell ref="B26:D26"/>
    <mergeCell ref="B12:D12"/>
    <mergeCell ref="B69:D69"/>
    <mergeCell ref="B106:D106"/>
    <mergeCell ref="B198:D198"/>
    <mergeCell ref="B199:D199"/>
    <mergeCell ref="B7:D7"/>
    <mergeCell ref="B135:D135"/>
    <mergeCell ref="B180:D180"/>
    <mergeCell ref="B193:D193"/>
  </mergeCells>
  <phoneticPr fontId="0" type="noConversion"/>
  <pageMargins left="0.78740157480314965" right="0" top="0.59055118110236227" bottom="0.59055118110236227" header="0" footer="0"/>
  <pageSetup paperSize="9" orientation="portrait" horizontalDpi="4294967293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399C3-CDF6-41EB-82C3-F87B9AE49460}">
  <dimension ref="A1:F34"/>
  <sheetViews>
    <sheetView topLeftCell="A13" workbookViewId="0">
      <selection activeCell="L21" sqref="L21"/>
    </sheetView>
  </sheetViews>
  <sheetFormatPr defaultRowHeight="12.75" x14ac:dyDescent="0.2"/>
  <cols>
    <col min="5" max="5" width="28.140625" customWidth="1"/>
  </cols>
  <sheetData>
    <row r="1" spans="1:6" ht="34.5" customHeight="1" x14ac:dyDescent="0.2">
      <c r="A1" s="136"/>
      <c r="B1" s="357" t="s">
        <v>64</v>
      </c>
      <c r="C1" s="357"/>
      <c r="D1" s="357"/>
      <c r="E1" s="11">
        <f>E2+E26</f>
        <v>52200</v>
      </c>
    </row>
    <row r="2" spans="1:6" ht="33.75" x14ac:dyDescent="0.2">
      <c r="A2" s="136"/>
      <c r="B2" s="3" t="s">
        <v>8</v>
      </c>
      <c r="C2" s="3"/>
      <c r="D2" s="3" t="s">
        <v>132</v>
      </c>
      <c r="E2" s="10">
        <f>E3</f>
        <v>45000</v>
      </c>
    </row>
    <row r="3" spans="1:6" ht="22.5" x14ac:dyDescent="0.2">
      <c r="A3" s="136"/>
      <c r="B3" s="3" t="s">
        <v>9</v>
      </c>
      <c r="C3" s="3"/>
      <c r="D3" s="3" t="s">
        <v>133</v>
      </c>
      <c r="E3" s="10">
        <f>E4+E7+E13+E18+E28+E31</f>
        <v>45000</v>
      </c>
    </row>
    <row r="4" spans="1:6" ht="45" x14ac:dyDescent="0.2">
      <c r="A4" s="136"/>
      <c r="B4" s="3" t="s">
        <v>10</v>
      </c>
      <c r="C4" s="3"/>
      <c r="D4" s="3" t="s">
        <v>144</v>
      </c>
      <c r="E4" s="10">
        <f>E5+E6</f>
        <v>1100</v>
      </c>
      <c r="F4">
        <f>E4*100/52200</f>
        <v>2.1072796934865901</v>
      </c>
    </row>
    <row r="5" spans="1:6" ht="22.5" x14ac:dyDescent="0.2">
      <c r="A5" s="136"/>
      <c r="B5" s="5" t="s">
        <v>11</v>
      </c>
      <c r="C5" s="5" t="s">
        <v>335</v>
      </c>
      <c r="D5" s="5" t="s">
        <v>12</v>
      </c>
      <c r="E5" s="61">
        <v>500</v>
      </c>
      <c r="F5" s="132">
        <f>E5*100/52200</f>
        <v>0.95785440613026818</v>
      </c>
    </row>
    <row r="6" spans="1:6" ht="45" x14ac:dyDescent="0.2">
      <c r="A6" s="136"/>
      <c r="B6" s="56">
        <v>3213</v>
      </c>
      <c r="C6" s="5" t="s">
        <v>336</v>
      </c>
      <c r="D6" s="5" t="s">
        <v>16</v>
      </c>
      <c r="E6" s="61">
        <v>600</v>
      </c>
      <c r="F6" s="132">
        <f>E6*100/52200</f>
        <v>1.1494252873563218</v>
      </c>
    </row>
    <row r="7" spans="1:6" ht="45" x14ac:dyDescent="0.2">
      <c r="A7" s="136"/>
      <c r="B7" s="3" t="s">
        <v>19</v>
      </c>
      <c r="C7" s="3"/>
      <c r="D7" s="3" t="s">
        <v>135</v>
      </c>
      <c r="E7" s="10">
        <f t="shared" ref="E7" si="0">SUM(E8:E11)</f>
        <v>3000</v>
      </c>
    </row>
    <row r="8" spans="1:6" ht="56.25" x14ac:dyDescent="0.2">
      <c r="A8" s="136"/>
      <c r="B8" s="5" t="s">
        <v>20</v>
      </c>
      <c r="C8" s="5" t="s">
        <v>337</v>
      </c>
      <c r="D8" s="5" t="s">
        <v>72</v>
      </c>
      <c r="E8" s="61">
        <v>1000</v>
      </c>
      <c r="F8" s="132">
        <f>E8*100/52200</f>
        <v>1.9157088122605364</v>
      </c>
    </row>
    <row r="9" spans="1:6" ht="22.5" x14ac:dyDescent="0.2">
      <c r="A9" s="136"/>
      <c r="B9" s="5">
        <v>3222</v>
      </c>
      <c r="C9" s="5" t="s">
        <v>338</v>
      </c>
      <c r="D9" s="5" t="s">
        <v>96</v>
      </c>
      <c r="E9" s="61">
        <v>1000</v>
      </c>
      <c r="F9">
        <f>E9*100/52200</f>
        <v>1.9157088122605364</v>
      </c>
    </row>
    <row r="10" spans="1:6" ht="67.5" x14ac:dyDescent="0.2">
      <c r="A10" s="136"/>
      <c r="B10" s="5" t="s">
        <v>24</v>
      </c>
      <c r="C10" s="5" t="s">
        <v>339</v>
      </c>
      <c r="D10" s="5" t="s">
        <v>25</v>
      </c>
      <c r="E10" s="61">
        <v>500</v>
      </c>
      <c r="F10" s="136">
        <f>E10*100/52200</f>
        <v>0.95785440613026818</v>
      </c>
    </row>
    <row r="11" spans="1:6" ht="33.75" x14ac:dyDescent="0.2">
      <c r="A11" s="136"/>
      <c r="B11" s="5" t="s">
        <v>26</v>
      </c>
      <c r="C11" s="5" t="s">
        <v>340</v>
      </c>
      <c r="D11" s="5" t="s">
        <v>438</v>
      </c>
      <c r="E11" s="61">
        <v>500</v>
      </c>
      <c r="F11" s="136">
        <f>E11*100/52200</f>
        <v>0.95785440613026818</v>
      </c>
    </row>
    <row r="12" spans="1:6" ht="56.25" x14ac:dyDescent="0.2">
      <c r="A12" s="136"/>
      <c r="B12" s="286">
        <v>3227</v>
      </c>
      <c r="C12" s="5" t="s">
        <v>341</v>
      </c>
      <c r="D12" s="5" t="s">
        <v>342</v>
      </c>
      <c r="E12" s="61">
        <v>0</v>
      </c>
    </row>
    <row r="13" spans="1:6" ht="22.5" x14ac:dyDescent="0.2">
      <c r="A13" s="136"/>
      <c r="B13" s="3" t="s">
        <v>27</v>
      </c>
      <c r="C13" s="3"/>
      <c r="D13" s="3" t="s">
        <v>136</v>
      </c>
      <c r="E13" s="10">
        <f>SUM(E14:E17)</f>
        <v>2600</v>
      </c>
      <c r="F13">
        <f>E13*100/52200</f>
        <v>4.9808429118773949</v>
      </c>
    </row>
    <row r="14" spans="1:6" ht="56.25" x14ac:dyDescent="0.2">
      <c r="A14" s="136"/>
      <c r="B14" s="287">
        <v>3231</v>
      </c>
      <c r="C14" s="287" t="s">
        <v>343</v>
      </c>
      <c r="D14" s="5" t="s">
        <v>439</v>
      </c>
      <c r="E14" s="10">
        <v>100</v>
      </c>
    </row>
    <row r="15" spans="1:6" ht="56.25" x14ac:dyDescent="0.2">
      <c r="A15" s="136"/>
      <c r="B15" s="5" t="s">
        <v>29</v>
      </c>
      <c r="C15" s="5" t="s">
        <v>344</v>
      </c>
      <c r="D15" s="5" t="s">
        <v>73</v>
      </c>
      <c r="E15" s="61">
        <v>1000</v>
      </c>
      <c r="F15" s="136">
        <f>E15*100/52200</f>
        <v>1.9157088122605364</v>
      </c>
    </row>
    <row r="16" spans="1:6" ht="22.5" x14ac:dyDescent="0.2">
      <c r="A16" s="136"/>
      <c r="B16" s="286">
        <v>3238</v>
      </c>
      <c r="C16" s="5" t="s">
        <v>345</v>
      </c>
      <c r="D16" s="5" t="s">
        <v>40</v>
      </c>
      <c r="E16" s="61">
        <v>1000</v>
      </c>
      <c r="F16" s="136">
        <f>E16*100/52200</f>
        <v>1.9157088122605364</v>
      </c>
    </row>
    <row r="17" spans="1:6" ht="22.5" x14ac:dyDescent="0.2">
      <c r="A17" s="136"/>
      <c r="B17" s="5" t="s">
        <v>41</v>
      </c>
      <c r="C17" s="5" t="s">
        <v>346</v>
      </c>
      <c r="D17" s="5" t="s">
        <v>42</v>
      </c>
      <c r="E17" s="61">
        <v>500</v>
      </c>
      <c r="F17" s="136">
        <f>E17*100/52200</f>
        <v>0.95785440613026818</v>
      </c>
    </row>
    <row r="18" spans="1:6" ht="67.5" x14ac:dyDescent="0.2">
      <c r="A18" s="136"/>
      <c r="B18" s="3" t="s">
        <v>46</v>
      </c>
      <c r="C18" s="3"/>
      <c r="D18" s="3" t="s">
        <v>56</v>
      </c>
      <c r="E18" s="10">
        <f t="shared" ref="E18" si="1">SUM(E20:E22)</f>
        <v>31100</v>
      </c>
    </row>
    <row r="19" spans="1:6" ht="33.75" x14ac:dyDescent="0.2">
      <c r="A19" s="136"/>
      <c r="B19" s="287">
        <v>3292</v>
      </c>
      <c r="C19" s="287" t="s">
        <v>347</v>
      </c>
      <c r="D19" s="3" t="s">
        <v>348</v>
      </c>
      <c r="E19" s="10">
        <v>0</v>
      </c>
    </row>
    <row r="20" spans="1:6" ht="22.5" x14ac:dyDescent="0.2">
      <c r="A20" s="136"/>
      <c r="B20" s="5" t="s">
        <v>49</v>
      </c>
      <c r="C20" s="5" t="s">
        <v>349</v>
      </c>
      <c r="D20" s="5" t="s">
        <v>50</v>
      </c>
      <c r="E20" s="61">
        <v>500</v>
      </c>
      <c r="F20" s="136">
        <f>E20*100/52200</f>
        <v>0.95785440613026818</v>
      </c>
    </row>
    <row r="21" spans="1:6" ht="22.5" x14ac:dyDescent="0.2">
      <c r="A21" s="136"/>
      <c r="B21" s="286">
        <v>3294</v>
      </c>
      <c r="C21" s="286" t="s">
        <v>350</v>
      </c>
      <c r="D21" s="5" t="s">
        <v>351</v>
      </c>
      <c r="E21" s="61">
        <v>600</v>
      </c>
      <c r="F21" s="136">
        <f>E21*100/52200</f>
        <v>1.1494252873563218</v>
      </c>
    </row>
    <row r="22" spans="1:6" ht="45" x14ac:dyDescent="0.2">
      <c r="A22" s="55"/>
      <c r="B22" s="210" t="s">
        <v>55</v>
      </c>
      <c r="C22" s="210" t="s">
        <v>352</v>
      </c>
      <c r="D22" s="210" t="s">
        <v>56</v>
      </c>
      <c r="E22" s="61">
        <v>30000</v>
      </c>
      <c r="F22" s="136">
        <f>E22*100/52200</f>
        <v>57.47126436781609</v>
      </c>
    </row>
    <row r="23" spans="1:6" ht="22.5" x14ac:dyDescent="0.2">
      <c r="A23" s="136"/>
      <c r="B23" s="3" t="s">
        <v>57</v>
      </c>
      <c r="C23" s="3"/>
      <c r="D23" s="3" t="s">
        <v>139</v>
      </c>
      <c r="E23" s="10">
        <f t="shared" ref="E23:E24" si="2">E24</f>
        <v>0</v>
      </c>
    </row>
    <row r="24" spans="1:6" ht="33.75" x14ac:dyDescent="0.2">
      <c r="A24" s="136"/>
      <c r="B24" s="3" t="s">
        <v>58</v>
      </c>
      <c r="C24" s="3"/>
      <c r="D24" s="3" t="s">
        <v>140</v>
      </c>
      <c r="E24" s="10">
        <f t="shared" si="2"/>
        <v>0</v>
      </c>
    </row>
    <row r="25" spans="1:6" ht="45" x14ac:dyDescent="0.2">
      <c r="A25" s="136"/>
      <c r="B25" s="5" t="s">
        <v>74</v>
      </c>
      <c r="C25" s="5"/>
      <c r="D25" s="5" t="s">
        <v>75</v>
      </c>
      <c r="E25" s="61">
        <v>0</v>
      </c>
    </row>
    <row r="26" spans="1:6" ht="56.25" x14ac:dyDescent="0.2">
      <c r="A26" s="136"/>
      <c r="B26" s="3" t="s">
        <v>76</v>
      </c>
      <c r="C26" s="3"/>
      <c r="D26" s="3" t="s">
        <v>145</v>
      </c>
      <c r="E26" s="10">
        <f t="shared" ref="E26" si="3">E27</f>
        <v>7200</v>
      </c>
    </row>
    <row r="27" spans="1:6" ht="67.5" x14ac:dyDescent="0.2">
      <c r="A27" s="136"/>
      <c r="B27" s="3" t="s">
        <v>77</v>
      </c>
      <c r="C27" s="3"/>
      <c r="D27" s="3" t="s">
        <v>146</v>
      </c>
      <c r="E27" s="10">
        <f>E28+E31+E33</f>
        <v>7200</v>
      </c>
    </row>
    <row r="28" spans="1:6" ht="33.75" x14ac:dyDescent="0.2">
      <c r="A28" s="136"/>
      <c r="B28" s="3" t="s">
        <v>78</v>
      </c>
      <c r="C28" s="3"/>
      <c r="D28" s="3" t="s">
        <v>147</v>
      </c>
      <c r="E28" s="10">
        <f>SUM(E29:E30)</f>
        <v>7000</v>
      </c>
    </row>
    <row r="29" spans="1:6" ht="33.75" x14ac:dyDescent="0.2">
      <c r="A29" s="136"/>
      <c r="B29" s="56" t="s">
        <v>79</v>
      </c>
      <c r="C29" s="56" t="s">
        <v>353</v>
      </c>
      <c r="D29" s="5" t="s">
        <v>80</v>
      </c>
      <c r="E29" s="61">
        <v>5000</v>
      </c>
      <c r="F29" s="136">
        <f>E29*100/52200</f>
        <v>9.5785440613026829</v>
      </c>
    </row>
    <row r="30" spans="1:6" ht="56.25" x14ac:dyDescent="0.2">
      <c r="A30" s="136"/>
      <c r="B30" s="286">
        <v>4227</v>
      </c>
      <c r="C30" s="5" t="s">
        <v>354</v>
      </c>
      <c r="D30" s="5" t="s">
        <v>205</v>
      </c>
      <c r="E30" s="61">
        <v>2000</v>
      </c>
      <c r="F30" s="136">
        <f>E30*100/52200</f>
        <v>3.8314176245210727</v>
      </c>
    </row>
    <row r="31" spans="1:6" ht="78.75" x14ac:dyDescent="0.2">
      <c r="A31" s="136"/>
      <c r="B31" s="3" t="s">
        <v>81</v>
      </c>
      <c r="C31" s="3"/>
      <c r="D31" s="3" t="s">
        <v>148</v>
      </c>
      <c r="E31" s="10">
        <f>E32</f>
        <v>200</v>
      </c>
      <c r="F31">
        <f>E31*100/52200</f>
        <v>0.38314176245210729</v>
      </c>
    </row>
    <row r="32" spans="1:6" ht="22.5" x14ac:dyDescent="0.2">
      <c r="A32" s="136"/>
      <c r="B32" s="5" t="s">
        <v>82</v>
      </c>
      <c r="C32" s="5" t="s">
        <v>355</v>
      </c>
      <c r="D32" s="5" t="s">
        <v>83</v>
      </c>
      <c r="E32" s="61">
        <v>200</v>
      </c>
      <c r="F32" s="136">
        <f>E32*100/52200</f>
        <v>0.38314176245210729</v>
      </c>
    </row>
    <row r="33" spans="1:6" ht="56.25" x14ac:dyDescent="0.2">
      <c r="A33" s="136"/>
      <c r="B33" s="3" t="s">
        <v>84</v>
      </c>
      <c r="C33" s="3"/>
      <c r="D33" s="3" t="s">
        <v>149</v>
      </c>
      <c r="E33" s="10">
        <v>0</v>
      </c>
    </row>
    <row r="34" spans="1:6" x14ac:dyDescent="0.2">
      <c r="F34">
        <f>SUM(F4:F33)</f>
        <v>93.486590038314176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62"/>
  <sheetViews>
    <sheetView showGridLines="0" workbookViewId="0">
      <selection activeCell="E37" sqref="E37"/>
    </sheetView>
  </sheetViews>
  <sheetFormatPr defaultColWidth="9.140625" defaultRowHeight="12.75" x14ac:dyDescent="0.2"/>
  <cols>
    <col min="1" max="1" width="1.28515625" style="136" customWidth="1"/>
    <col min="2" max="2" width="6.7109375" style="136" customWidth="1"/>
    <col min="3" max="3" width="8" style="136" customWidth="1"/>
    <col min="4" max="4" width="58.85546875" style="136" customWidth="1"/>
    <col min="5" max="5" width="16.85546875" style="136" customWidth="1"/>
    <col min="6" max="6" width="1.28515625" style="136" customWidth="1"/>
    <col min="7" max="7" width="9.140625" style="64"/>
    <col min="8" max="8" width="10.7109375" style="64" bestFit="1" customWidth="1"/>
    <col min="9" max="16384" width="9.140625" style="64"/>
  </cols>
  <sheetData>
    <row r="1" spans="2:6" ht="13.5" thickBot="1" x14ac:dyDescent="0.25">
      <c r="D1" s="136" t="s">
        <v>277</v>
      </c>
      <c r="E1" s="221" t="s">
        <v>460</v>
      </c>
    </row>
    <row r="2" spans="2:6" s="23" customFormat="1" ht="14.25" thickTop="1" thickBot="1" x14ac:dyDescent="0.25">
      <c r="B2" s="22" t="s">
        <v>0</v>
      </c>
      <c r="C2" s="22" t="s">
        <v>1</v>
      </c>
      <c r="D2" s="22" t="s">
        <v>103</v>
      </c>
      <c r="E2" s="21" t="s">
        <v>240</v>
      </c>
    </row>
    <row r="3" spans="2:6" ht="13.35" customHeight="1" thickTop="1" x14ac:dyDescent="0.2">
      <c r="B3" s="359" t="s">
        <v>185</v>
      </c>
      <c r="C3" s="359"/>
      <c r="D3" s="359"/>
      <c r="E3" s="1">
        <f t="shared" ref="E3" si="0">E4</f>
        <v>2390628.399999999</v>
      </c>
    </row>
    <row r="4" spans="2:6" ht="13.35" customHeight="1" x14ac:dyDescent="0.2">
      <c r="B4" s="360" t="s">
        <v>186</v>
      </c>
      <c r="C4" s="360"/>
      <c r="D4" s="360"/>
      <c r="E4" s="1">
        <f>E10+E20+E27+E44+E52+E5+E59</f>
        <v>2390628.399999999</v>
      </c>
    </row>
    <row r="5" spans="2:6" ht="13.35" customHeight="1" x14ac:dyDescent="0.2">
      <c r="B5" s="361" t="s">
        <v>177</v>
      </c>
      <c r="C5" s="362"/>
      <c r="D5" s="362"/>
      <c r="E5" s="74">
        <f>E6</f>
        <v>136040.89999999997</v>
      </c>
    </row>
    <row r="6" spans="2:6" ht="13.35" customHeight="1" x14ac:dyDescent="0.2">
      <c r="B6" s="68">
        <v>67</v>
      </c>
      <c r="C6" s="69"/>
      <c r="D6" s="70" t="s">
        <v>172</v>
      </c>
      <c r="E6" s="71">
        <f>E7</f>
        <v>136040.89999999997</v>
      </c>
    </row>
    <row r="7" spans="2:6" s="26" customFormat="1" ht="26.25" customHeight="1" x14ac:dyDescent="0.2">
      <c r="B7" s="68">
        <v>671</v>
      </c>
      <c r="C7" s="72"/>
      <c r="D7" s="73" t="s">
        <v>173</v>
      </c>
      <c r="E7" s="71">
        <f>E8+E9</f>
        <v>136040.89999999997</v>
      </c>
      <c r="F7" s="81"/>
    </row>
    <row r="8" spans="2:6" ht="13.35" customHeight="1" x14ac:dyDescent="0.2">
      <c r="B8" s="60">
        <v>6711</v>
      </c>
      <c r="C8" s="69"/>
      <c r="D8" s="69" t="s">
        <v>178</v>
      </c>
      <c r="E8" s="77">
        <f>'RASHODI 4 RAZINA'!E27</f>
        <v>136040.89999999997</v>
      </c>
    </row>
    <row r="9" spans="2:6" s="115" customFormat="1" ht="13.35" customHeight="1" x14ac:dyDescent="0.2">
      <c r="B9" s="60">
        <v>6711</v>
      </c>
      <c r="C9" s="69"/>
      <c r="D9" s="69" t="s">
        <v>227</v>
      </c>
      <c r="E9" s="77">
        <v>0</v>
      </c>
      <c r="F9" s="136"/>
    </row>
    <row r="10" spans="2:6" ht="13.35" customHeight="1" x14ac:dyDescent="0.2">
      <c r="B10" s="358" t="s">
        <v>64</v>
      </c>
      <c r="C10" s="358"/>
      <c r="D10" s="358"/>
      <c r="E10" s="2">
        <f>E11</f>
        <v>69766.53</v>
      </c>
    </row>
    <row r="11" spans="2:6" ht="13.35" customHeight="1" x14ac:dyDescent="0.2">
      <c r="B11" s="3" t="s">
        <v>104</v>
      </c>
      <c r="C11" s="3"/>
      <c r="D11" s="3" t="s">
        <v>154</v>
      </c>
      <c r="E11" s="4">
        <f t="shared" ref="E11" si="1">E12</f>
        <v>69766.53</v>
      </c>
    </row>
    <row r="12" spans="2:6" ht="13.35" customHeight="1" x14ac:dyDescent="0.2">
      <c r="B12" s="3" t="s">
        <v>105</v>
      </c>
      <c r="C12" s="3"/>
      <c r="D12" s="3" t="s">
        <v>155</v>
      </c>
      <c r="E12" s="4">
        <f>SUM(E13:E17)</f>
        <v>69766.53</v>
      </c>
    </row>
    <row r="13" spans="2:6" s="136" customFormat="1" ht="13.35" customHeight="1" x14ac:dyDescent="0.2">
      <c r="B13" s="56">
        <v>6614</v>
      </c>
      <c r="C13" s="5" t="s">
        <v>440</v>
      </c>
      <c r="D13" s="5" t="s">
        <v>441</v>
      </c>
      <c r="E13" s="300">
        <v>2000</v>
      </c>
    </row>
    <row r="14" spans="2:6" ht="13.35" customHeight="1" x14ac:dyDescent="0.2">
      <c r="B14" s="5" t="s">
        <v>106</v>
      </c>
      <c r="C14" s="5" t="s">
        <v>409</v>
      </c>
      <c r="D14" s="5" t="s">
        <v>107</v>
      </c>
      <c r="E14" s="77">
        <v>28263.05</v>
      </c>
    </row>
    <row r="15" spans="2:6" ht="13.35" customHeight="1" x14ac:dyDescent="0.2">
      <c r="B15" s="5" t="s">
        <v>106</v>
      </c>
      <c r="C15" s="5" t="s">
        <v>410</v>
      </c>
      <c r="D15" s="5" t="s">
        <v>108</v>
      </c>
      <c r="E15" s="77">
        <v>13000</v>
      </c>
    </row>
    <row r="16" spans="2:6" s="136" customFormat="1" ht="13.35" customHeight="1" x14ac:dyDescent="0.2">
      <c r="B16" s="5"/>
      <c r="C16" s="5"/>
      <c r="D16" s="5"/>
      <c r="E16" s="77"/>
    </row>
    <row r="17" spans="2:6" s="81" customFormat="1" ht="13.35" customHeight="1" x14ac:dyDescent="0.2">
      <c r="B17" s="78">
        <v>92</v>
      </c>
      <c r="C17" s="3"/>
      <c r="D17" s="3" t="s">
        <v>201</v>
      </c>
      <c r="E17" s="4">
        <f>E18</f>
        <v>26503.48</v>
      </c>
    </row>
    <row r="18" spans="2:6" s="81" customFormat="1" ht="13.35" customHeight="1" x14ac:dyDescent="0.2">
      <c r="B18" s="78">
        <v>922</v>
      </c>
      <c r="C18" s="3"/>
      <c r="D18" s="3" t="s">
        <v>202</v>
      </c>
      <c r="E18" s="4">
        <f>E19</f>
        <v>26503.48</v>
      </c>
    </row>
    <row r="19" spans="2:6" s="82" customFormat="1" ht="13.35" customHeight="1" x14ac:dyDescent="0.2">
      <c r="B19" s="56">
        <v>9221</v>
      </c>
      <c r="C19" s="5" t="s">
        <v>203</v>
      </c>
      <c r="D19" s="5" t="s">
        <v>204</v>
      </c>
      <c r="E19" s="77">
        <v>26503.48</v>
      </c>
      <c r="F19" s="136"/>
    </row>
    <row r="20" spans="2:6" ht="13.35" customHeight="1" x14ac:dyDescent="0.2">
      <c r="B20" s="358" t="s">
        <v>85</v>
      </c>
      <c r="C20" s="358"/>
      <c r="D20" s="358"/>
      <c r="E20" s="2">
        <f>E21</f>
        <v>15421.48</v>
      </c>
    </row>
    <row r="21" spans="2:6" ht="13.35" customHeight="1" x14ac:dyDescent="0.2">
      <c r="B21" s="3" t="s">
        <v>109</v>
      </c>
      <c r="C21" s="3"/>
      <c r="D21" s="3" t="s">
        <v>156</v>
      </c>
      <c r="E21" s="4">
        <f>E22+E25</f>
        <v>15421.48</v>
      </c>
    </row>
    <row r="22" spans="2:6" ht="13.35" customHeight="1" x14ac:dyDescent="0.2">
      <c r="B22" s="3" t="s">
        <v>110</v>
      </c>
      <c r="C22" s="3"/>
      <c r="D22" s="3" t="s">
        <v>157</v>
      </c>
      <c r="E22" s="4">
        <f t="shared" ref="E22" si="2">E23</f>
        <v>13500</v>
      </c>
    </row>
    <row r="23" spans="2:6" ht="13.35" customHeight="1" x14ac:dyDescent="0.2">
      <c r="B23" s="5" t="s">
        <v>111</v>
      </c>
      <c r="C23" s="5" t="s">
        <v>461</v>
      </c>
      <c r="D23" s="5" t="s">
        <v>112</v>
      </c>
      <c r="E23" s="77">
        <v>13500</v>
      </c>
    </row>
    <row r="24" spans="2:6" s="82" customFormat="1" ht="13.35" customHeight="1" x14ac:dyDescent="0.2">
      <c r="B24" s="78">
        <v>92</v>
      </c>
      <c r="C24" s="3"/>
      <c r="D24" s="3" t="s">
        <v>201</v>
      </c>
      <c r="E24" s="4">
        <f>E25</f>
        <v>1921.48</v>
      </c>
      <c r="F24" s="136"/>
    </row>
    <row r="25" spans="2:6" s="82" customFormat="1" ht="13.35" customHeight="1" x14ac:dyDescent="0.2">
      <c r="B25" s="78">
        <v>922</v>
      </c>
      <c r="C25" s="3"/>
      <c r="D25" s="3" t="s">
        <v>202</v>
      </c>
      <c r="E25" s="4">
        <f>E26</f>
        <v>1921.48</v>
      </c>
      <c r="F25" s="136"/>
    </row>
    <row r="26" spans="2:6" s="82" customFormat="1" ht="13.35" customHeight="1" x14ac:dyDescent="0.2">
      <c r="B26" s="56">
        <v>9221</v>
      </c>
      <c r="C26" s="5" t="s">
        <v>442</v>
      </c>
      <c r="D26" s="5" t="s">
        <v>204</v>
      </c>
      <c r="E26" s="77">
        <v>1921.48</v>
      </c>
      <c r="F26" s="136"/>
    </row>
    <row r="27" spans="2:6" ht="13.35" customHeight="1" x14ac:dyDescent="0.2">
      <c r="B27" s="358" t="s">
        <v>92</v>
      </c>
      <c r="C27" s="358"/>
      <c r="D27" s="358"/>
      <c r="E27" s="2">
        <f>E28+E41</f>
        <v>2117661.5599999996</v>
      </c>
    </row>
    <row r="28" spans="2:6" ht="13.35" customHeight="1" x14ac:dyDescent="0.2">
      <c r="B28" s="3" t="s">
        <v>113</v>
      </c>
      <c r="C28" s="3"/>
      <c r="D28" s="3" t="s">
        <v>158</v>
      </c>
      <c r="E28" s="20">
        <f>E29+E33+E31+E37+E39</f>
        <v>2114380.1999999997</v>
      </c>
    </row>
    <row r="29" spans="2:6" ht="13.35" customHeight="1" x14ac:dyDescent="0.2">
      <c r="B29" s="78">
        <v>632</v>
      </c>
      <c r="C29" s="3"/>
      <c r="D29" s="3" t="s">
        <v>190</v>
      </c>
      <c r="E29" s="4">
        <f>SUM(E30:E30)</f>
        <v>0</v>
      </c>
    </row>
    <row r="30" spans="2:6" ht="13.35" customHeight="1" x14ac:dyDescent="0.2">
      <c r="B30" s="5" t="s">
        <v>114</v>
      </c>
      <c r="C30" s="5" t="s">
        <v>411</v>
      </c>
      <c r="D30" s="5" t="s">
        <v>191</v>
      </c>
      <c r="E30" s="77">
        <v>0</v>
      </c>
    </row>
    <row r="31" spans="2:6" ht="13.35" customHeight="1" x14ac:dyDescent="0.2">
      <c r="B31" s="3" t="s">
        <v>115</v>
      </c>
      <c r="C31" s="3"/>
      <c r="D31" s="3" t="s">
        <v>159</v>
      </c>
      <c r="E31" s="4">
        <f t="shared" ref="E31" si="3">E32</f>
        <v>0</v>
      </c>
    </row>
    <row r="32" spans="2:6" ht="13.35" customHeight="1" x14ac:dyDescent="0.2">
      <c r="B32" s="5" t="s">
        <v>116</v>
      </c>
      <c r="C32" s="5" t="s">
        <v>412</v>
      </c>
      <c r="D32" s="5" t="s">
        <v>117</v>
      </c>
      <c r="E32" s="77">
        <v>0</v>
      </c>
    </row>
    <row r="33" spans="1:8" ht="13.35" customHeight="1" x14ac:dyDescent="0.2">
      <c r="B33" s="3" t="s">
        <v>118</v>
      </c>
      <c r="C33" s="3"/>
      <c r="D33" s="3" t="s">
        <v>160</v>
      </c>
      <c r="E33" s="4">
        <f>SUM(E34:E36)</f>
        <v>2055369.42</v>
      </c>
    </row>
    <row r="34" spans="1:8" ht="13.35" customHeight="1" x14ac:dyDescent="0.2">
      <c r="B34" s="5" t="s">
        <v>119</v>
      </c>
      <c r="C34" s="5" t="s">
        <v>413</v>
      </c>
      <c r="D34" s="5" t="s">
        <v>179</v>
      </c>
      <c r="E34" s="77">
        <v>2030850.78</v>
      </c>
    </row>
    <row r="35" spans="1:8" ht="13.35" customHeight="1" x14ac:dyDescent="0.2">
      <c r="B35" s="56">
        <v>6361</v>
      </c>
      <c r="C35" s="5" t="s">
        <v>414</v>
      </c>
      <c r="D35" s="5" t="s">
        <v>188</v>
      </c>
      <c r="E35" s="77">
        <v>21718.639999999999</v>
      </c>
      <c r="H35" s="220"/>
    </row>
    <row r="36" spans="1:8" ht="13.35" customHeight="1" x14ac:dyDescent="0.2">
      <c r="B36" s="5" t="s">
        <v>120</v>
      </c>
      <c r="C36" s="5" t="s">
        <v>415</v>
      </c>
      <c r="D36" s="5" t="s">
        <v>187</v>
      </c>
      <c r="E36" s="77">
        <v>2800</v>
      </c>
    </row>
    <row r="37" spans="1:8" ht="13.35" customHeight="1" x14ac:dyDescent="0.2">
      <c r="B37" s="3" t="s">
        <v>121</v>
      </c>
      <c r="C37" s="3"/>
      <c r="D37" s="3" t="s">
        <v>161</v>
      </c>
      <c r="E37" s="4">
        <f t="shared" ref="E37" si="4">E38</f>
        <v>0</v>
      </c>
    </row>
    <row r="38" spans="1:8" ht="13.35" customHeight="1" x14ac:dyDescent="0.2">
      <c r="B38" s="5" t="s">
        <v>122</v>
      </c>
      <c r="C38" s="5" t="s">
        <v>416</v>
      </c>
      <c r="D38" s="5" t="s">
        <v>123</v>
      </c>
      <c r="E38" s="77">
        <v>0</v>
      </c>
    </row>
    <row r="39" spans="1:8" s="82" customFormat="1" ht="13.35" customHeight="1" x14ac:dyDescent="0.2">
      <c r="A39" s="136"/>
      <c r="B39" s="78">
        <v>639</v>
      </c>
      <c r="C39" s="78"/>
      <c r="D39" s="3" t="s">
        <v>206</v>
      </c>
      <c r="E39" s="4">
        <f>E40</f>
        <v>59010.78</v>
      </c>
      <c r="F39" s="136"/>
    </row>
    <row r="40" spans="1:8" s="82" customFormat="1" ht="22.9" customHeight="1" x14ac:dyDescent="0.2">
      <c r="A40" s="136"/>
      <c r="B40" s="56">
        <v>6393</v>
      </c>
      <c r="C40" s="56" t="s">
        <v>417</v>
      </c>
      <c r="D40" s="5" t="s">
        <v>207</v>
      </c>
      <c r="E40" s="77">
        <v>59010.78</v>
      </c>
      <c r="F40" s="136"/>
    </row>
    <row r="41" spans="1:8" s="82" customFormat="1" ht="13.35" customHeight="1" x14ac:dyDescent="0.2">
      <c r="A41" s="136"/>
      <c r="B41" s="78">
        <v>92</v>
      </c>
      <c r="C41" s="3"/>
      <c r="D41" s="3" t="s">
        <v>201</v>
      </c>
      <c r="E41" s="4">
        <f>E42</f>
        <v>3281.36</v>
      </c>
      <c r="F41" s="136"/>
    </row>
    <row r="42" spans="1:8" s="82" customFormat="1" ht="13.35" customHeight="1" x14ac:dyDescent="0.2">
      <c r="A42" s="136"/>
      <c r="B42" s="78">
        <v>922</v>
      </c>
      <c r="C42" s="3"/>
      <c r="D42" s="3" t="s">
        <v>202</v>
      </c>
      <c r="E42" s="4">
        <f>E43</f>
        <v>3281.36</v>
      </c>
      <c r="F42" s="136"/>
    </row>
    <row r="43" spans="1:8" s="82" customFormat="1" ht="13.35" customHeight="1" x14ac:dyDescent="0.2">
      <c r="A43" s="136"/>
      <c r="B43" s="56">
        <v>9221</v>
      </c>
      <c r="C43" s="5" t="s">
        <v>418</v>
      </c>
      <c r="D43" s="5" t="s">
        <v>204</v>
      </c>
      <c r="E43" s="77">
        <v>3281.36</v>
      </c>
      <c r="F43" s="136"/>
    </row>
    <row r="44" spans="1:8" ht="13.35" customHeight="1" x14ac:dyDescent="0.2">
      <c r="B44" s="358" t="s">
        <v>97</v>
      </c>
      <c r="C44" s="358"/>
      <c r="D44" s="358"/>
      <c r="E44" s="2">
        <f>E45</f>
        <v>2149.5700000000002</v>
      </c>
    </row>
    <row r="45" spans="1:8" ht="13.35" customHeight="1" x14ac:dyDescent="0.2">
      <c r="B45" s="3" t="s">
        <v>104</v>
      </c>
      <c r="C45" s="3"/>
      <c r="D45" s="3" t="s">
        <v>162</v>
      </c>
      <c r="E45" s="4">
        <f>E46+E51</f>
        <v>2149.5700000000002</v>
      </c>
    </row>
    <row r="46" spans="1:8" ht="13.35" customHeight="1" x14ac:dyDescent="0.2">
      <c r="B46" s="3" t="s">
        <v>124</v>
      </c>
      <c r="C46" s="3"/>
      <c r="D46" s="3" t="s">
        <v>163</v>
      </c>
      <c r="E46" s="4">
        <f>SUM(E47:E48)</f>
        <v>1500</v>
      </c>
    </row>
    <row r="47" spans="1:8" ht="13.15" customHeight="1" x14ac:dyDescent="0.2">
      <c r="B47" s="5" t="s">
        <v>125</v>
      </c>
      <c r="C47" s="5" t="s">
        <v>419</v>
      </c>
      <c r="D47" s="5" t="s">
        <v>126</v>
      </c>
      <c r="E47" s="77">
        <v>500</v>
      </c>
    </row>
    <row r="48" spans="1:8" s="82" customFormat="1" ht="13.15" customHeight="1" x14ac:dyDescent="0.2">
      <c r="B48" s="56">
        <v>6632</v>
      </c>
      <c r="C48" s="5" t="s">
        <v>420</v>
      </c>
      <c r="D48" s="5" t="s">
        <v>208</v>
      </c>
      <c r="E48" s="77">
        <v>1000</v>
      </c>
      <c r="F48" s="136"/>
    </row>
    <row r="49" spans="2:6" s="82" customFormat="1" ht="13.15" customHeight="1" x14ac:dyDescent="0.2">
      <c r="B49" s="78">
        <v>92</v>
      </c>
      <c r="C49" s="3"/>
      <c r="D49" s="3" t="s">
        <v>201</v>
      </c>
      <c r="E49" s="4">
        <f>E50</f>
        <v>649.57000000000005</v>
      </c>
      <c r="F49" s="136"/>
    </row>
    <row r="50" spans="2:6" s="82" customFormat="1" ht="13.15" customHeight="1" x14ac:dyDescent="0.2">
      <c r="B50" s="78">
        <v>922</v>
      </c>
      <c r="C50" s="3"/>
      <c r="D50" s="3" t="s">
        <v>202</v>
      </c>
      <c r="E50" s="4">
        <f>E51</f>
        <v>649.57000000000005</v>
      </c>
      <c r="F50" s="136"/>
    </row>
    <row r="51" spans="2:6" s="82" customFormat="1" ht="13.15" customHeight="1" x14ac:dyDescent="0.2">
      <c r="B51" s="56">
        <v>9221</v>
      </c>
      <c r="C51" s="5" t="s">
        <v>421</v>
      </c>
      <c r="D51" s="5" t="s">
        <v>204</v>
      </c>
      <c r="E51" s="77">
        <v>649.57000000000005</v>
      </c>
      <c r="F51" s="136"/>
    </row>
    <row r="52" spans="2:6" ht="13.35" customHeight="1" x14ac:dyDescent="0.2">
      <c r="B52" s="358" t="s">
        <v>100</v>
      </c>
      <c r="C52" s="358"/>
      <c r="D52" s="358"/>
      <c r="E52" s="2">
        <f>E53</f>
        <v>9337.58</v>
      </c>
    </row>
    <row r="53" spans="2:6" ht="13.35" customHeight="1" x14ac:dyDescent="0.2">
      <c r="B53" s="3" t="s">
        <v>127</v>
      </c>
      <c r="C53" s="3"/>
      <c r="D53" s="3" t="s">
        <v>164</v>
      </c>
      <c r="E53" s="4">
        <f>E57</f>
        <v>9337.58</v>
      </c>
    </row>
    <row r="54" spans="2:6" ht="13.35" customHeight="1" x14ac:dyDescent="0.2">
      <c r="B54" s="3" t="s">
        <v>128</v>
      </c>
      <c r="C54" s="3"/>
      <c r="D54" s="3" t="s">
        <v>165</v>
      </c>
      <c r="E54" s="4">
        <f>E55</f>
        <v>0</v>
      </c>
    </row>
    <row r="55" spans="2:6" ht="13.35" customHeight="1" x14ac:dyDescent="0.2">
      <c r="B55" s="5" t="s">
        <v>129</v>
      </c>
      <c r="C55" s="5" t="s">
        <v>130</v>
      </c>
      <c r="D55" s="5" t="s">
        <v>131</v>
      </c>
      <c r="E55" s="77">
        <v>0</v>
      </c>
    </row>
    <row r="56" spans="2:6" ht="13.35" customHeight="1" x14ac:dyDescent="0.2">
      <c r="B56" s="78">
        <v>92</v>
      </c>
      <c r="C56" s="3"/>
      <c r="D56" s="3" t="s">
        <v>201</v>
      </c>
      <c r="E56" s="4">
        <f>E57</f>
        <v>9337.58</v>
      </c>
    </row>
    <row r="57" spans="2:6" x14ac:dyDescent="0.2">
      <c r="B57" s="78">
        <v>922</v>
      </c>
      <c r="C57" s="3"/>
      <c r="D57" s="3" t="s">
        <v>202</v>
      </c>
      <c r="E57" s="4">
        <f>E58</f>
        <v>9337.58</v>
      </c>
    </row>
    <row r="58" spans="2:6" x14ac:dyDescent="0.2">
      <c r="B58" s="56">
        <v>9221</v>
      </c>
      <c r="C58" s="5" t="s">
        <v>444</v>
      </c>
      <c r="D58" s="5" t="s">
        <v>204</v>
      </c>
      <c r="E58" s="77">
        <v>9337.58</v>
      </c>
    </row>
    <row r="59" spans="2:6" ht="13.15" customHeight="1" x14ac:dyDescent="0.2">
      <c r="B59" s="358" t="s">
        <v>447</v>
      </c>
      <c r="C59" s="358"/>
      <c r="D59" s="358"/>
      <c r="E59" s="2">
        <f>E60+E63</f>
        <v>40250.78</v>
      </c>
    </row>
    <row r="60" spans="2:6" x14ac:dyDescent="0.2">
      <c r="B60" s="3" t="s">
        <v>113</v>
      </c>
      <c r="C60" s="3"/>
      <c r="D60" s="3" t="s">
        <v>158</v>
      </c>
      <c r="E60" s="4">
        <f t="shared" ref="E60" si="5">E61</f>
        <v>40250.78</v>
      </c>
    </row>
    <row r="61" spans="2:6" x14ac:dyDescent="0.2">
      <c r="B61" s="78">
        <v>639</v>
      </c>
      <c r="C61" s="78"/>
      <c r="D61" s="3" t="s">
        <v>206</v>
      </c>
      <c r="E61" s="4">
        <f>E62</f>
        <v>40250.78</v>
      </c>
    </row>
    <row r="62" spans="2:6" ht="22.5" x14ac:dyDescent="0.2">
      <c r="B62" s="56">
        <v>6393</v>
      </c>
      <c r="C62" s="56"/>
      <c r="D62" s="5" t="s">
        <v>207</v>
      </c>
      <c r="E62" s="77">
        <v>40250.78</v>
      </c>
    </row>
  </sheetData>
  <mergeCells count="9">
    <mergeCell ref="B59:D59"/>
    <mergeCell ref="B3:D3"/>
    <mergeCell ref="B52:D52"/>
    <mergeCell ref="B4:D4"/>
    <mergeCell ref="B10:D10"/>
    <mergeCell ref="B20:D20"/>
    <mergeCell ref="B27:D27"/>
    <mergeCell ref="B44:D44"/>
    <mergeCell ref="B5:D5"/>
  </mergeCells>
  <phoneticPr fontId="0" type="noConversion"/>
  <pageMargins left="0.78740157480314965" right="0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7D18B-B02D-4FB2-91D6-493E51DF2153}">
  <dimension ref="A1:F92"/>
  <sheetViews>
    <sheetView workbookViewId="0">
      <selection activeCell="A11" sqref="A11"/>
    </sheetView>
  </sheetViews>
  <sheetFormatPr defaultColWidth="9.140625" defaultRowHeight="12.75" x14ac:dyDescent="0.2"/>
  <cols>
    <col min="1" max="1" width="16.28515625" style="132" customWidth="1"/>
    <col min="2" max="2" width="48.42578125" style="132" customWidth="1"/>
    <col min="3" max="4" width="14.85546875" style="132" customWidth="1"/>
    <col min="5" max="5" width="14.85546875" style="251" customWidth="1"/>
    <col min="6" max="6" width="12.85546875" style="251" bestFit="1" customWidth="1"/>
    <col min="7" max="16384" width="9.140625" style="132"/>
  </cols>
  <sheetData>
    <row r="1" spans="1:6" s="41" customFormat="1" x14ac:dyDescent="0.2">
      <c r="A1" s="57" t="s">
        <v>285</v>
      </c>
      <c r="C1" s="76"/>
      <c r="D1" s="223">
        <v>7.5345000000000004</v>
      </c>
      <c r="E1" s="234"/>
      <c r="F1" s="234"/>
    </row>
    <row r="2" spans="1:6" s="43" customFormat="1" thickBot="1" x14ac:dyDescent="0.25">
      <c r="E2" s="235"/>
      <c r="F2" s="235"/>
    </row>
    <row r="3" spans="1:6" s="43" customFormat="1" ht="22.5" customHeight="1" thickTop="1" x14ac:dyDescent="0.2">
      <c r="A3" s="343" t="s">
        <v>241</v>
      </c>
      <c r="B3" s="341" t="s">
        <v>242</v>
      </c>
      <c r="C3" s="341" t="s">
        <v>279</v>
      </c>
      <c r="D3" s="366" t="s">
        <v>280</v>
      </c>
      <c r="E3" s="363"/>
      <c r="F3" s="235"/>
    </row>
    <row r="4" spans="1:6" s="32" customFormat="1" ht="22.5" customHeight="1" thickBot="1" x14ac:dyDescent="0.25">
      <c r="A4" s="344"/>
      <c r="B4" s="342"/>
      <c r="C4" s="342"/>
      <c r="D4" s="367"/>
      <c r="E4" s="363"/>
      <c r="F4" s="236"/>
    </row>
    <row r="5" spans="1:6" s="46" customFormat="1" ht="9" thickTop="1" x14ac:dyDescent="0.2">
      <c r="A5" s="44"/>
      <c r="B5" s="44"/>
      <c r="C5" s="44"/>
      <c r="D5" s="44"/>
      <c r="E5" s="237"/>
      <c r="F5" s="238"/>
    </row>
    <row r="6" spans="1:6" s="48" customFormat="1" ht="13.15" customHeight="1" x14ac:dyDescent="0.2">
      <c r="A6" s="175" t="s">
        <v>243</v>
      </c>
      <c r="B6" s="176" t="s">
        <v>244</v>
      </c>
      <c r="C6" s="177">
        <f t="shared" ref="C6:D6" si="0">C7</f>
        <v>10460750.700000001</v>
      </c>
      <c r="D6" s="178">
        <f t="shared" si="0"/>
        <v>1382610.24</v>
      </c>
      <c r="E6" s="239"/>
      <c r="F6" s="240"/>
    </row>
    <row r="7" spans="1:6" s="48" customFormat="1" ht="13.15" customHeight="1" x14ac:dyDescent="0.2">
      <c r="A7" s="168" t="s">
        <v>258</v>
      </c>
      <c r="B7" s="169" t="s">
        <v>245</v>
      </c>
      <c r="C7" s="47">
        <f>C15+C21+C8+C55+C60</f>
        <v>10460750.700000001</v>
      </c>
      <c r="D7" s="162">
        <f>D15+D21+D8+D55</f>
        <v>1382610.24</v>
      </c>
      <c r="E7" s="241"/>
      <c r="F7" s="240"/>
    </row>
    <row r="8" spans="1:6" s="48" customFormat="1" ht="13.15" customHeight="1" x14ac:dyDescent="0.2">
      <c r="A8" s="168" t="s">
        <v>275</v>
      </c>
      <c r="B8" s="169" t="s">
        <v>246</v>
      </c>
      <c r="C8" s="47">
        <f>C9</f>
        <v>9006125.3000000007</v>
      </c>
      <c r="D8" s="162">
        <f t="shared" ref="D8:D9" si="1">D9</f>
        <v>1194151.0799999998</v>
      </c>
      <c r="E8" s="241"/>
      <c r="F8" s="240"/>
    </row>
    <row r="9" spans="1:6" s="32" customFormat="1" ht="12.75" customHeight="1" x14ac:dyDescent="0.2">
      <c r="A9" s="163" t="s">
        <v>247</v>
      </c>
      <c r="B9" s="164" t="s">
        <v>248</v>
      </c>
      <c r="C9" s="30">
        <f>C10+C13</f>
        <v>9006125.3000000007</v>
      </c>
      <c r="D9" s="165">
        <f t="shared" si="1"/>
        <v>1194151.0799999998</v>
      </c>
      <c r="E9" s="242"/>
      <c r="F9" s="236"/>
    </row>
    <row r="10" spans="1:6" s="52" customFormat="1" ht="12.75" customHeight="1" x14ac:dyDescent="0.2">
      <c r="A10" s="37">
        <v>3</v>
      </c>
      <c r="B10" s="51" t="s">
        <v>174</v>
      </c>
      <c r="C10" s="39">
        <f>C11+C12</f>
        <v>8997331.3100000005</v>
      </c>
      <c r="D10" s="166">
        <f>D11+D12</f>
        <v>1194151.0799999998</v>
      </c>
      <c r="E10" s="243"/>
      <c r="F10" s="244"/>
    </row>
    <row r="11" spans="1:6" s="43" customFormat="1" ht="12.75" customHeight="1" x14ac:dyDescent="0.2">
      <c r="A11" s="33">
        <v>31</v>
      </c>
      <c r="B11" s="53" t="s">
        <v>151</v>
      </c>
      <c r="C11" s="35">
        <v>8951631.1699999999</v>
      </c>
      <c r="D11" s="167">
        <f>ROUND(C11/$D$1,2)</f>
        <v>1188085.6299999999</v>
      </c>
      <c r="E11" s="245"/>
      <c r="F11" s="235"/>
    </row>
    <row r="12" spans="1:6" s="43" customFormat="1" ht="12.75" customHeight="1" x14ac:dyDescent="0.2">
      <c r="A12" s="33">
        <v>32</v>
      </c>
      <c r="B12" s="34" t="s">
        <v>180</v>
      </c>
      <c r="C12" s="35">
        <v>45700.14</v>
      </c>
      <c r="D12" s="167">
        <f>ROUND(C12/$D$1,2)</f>
        <v>6065.45</v>
      </c>
      <c r="E12" s="245"/>
      <c r="F12" s="235"/>
    </row>
    <row r="13" spans="1:6" s="43" customFormat="1" ht="12.75" customHeight="1" x14ac:dyDescent="0.2">
      <c r="A13" s="33">
        <v>4</v>
      </c>
      <c r="B13" s="34" t="s">
        <v>169</v>
      </c>
      <c r="C13" s="35">
        <f>C14</f>
        <v>8793.99</v>
      </c>
      <c r="D13" s="167">
        <f>ROUND(C13/$D$1,2)</f>
        <v>1167.1600000000001</v>
      </c>
      <c r="E13" s="245"/>
      <c r="F13" s="235"/>
    </row>
    <row r="14" spans="1:6" s="43" customFormat="1" ht="12.75" customHeight="1" x14ac:dyDescent="0.2">
      <c r="A14" s="33">
        <v>42</v>
      </c>
      <c r="B14" s="34" t="s">
        <v>422</v>
      </c>
      <c r="C14" s="289">
        <v>8793.99</v>
      </c>
      <c r="D14" s="167">
        <f>ROUND(C14/$D$1,2)</f>
        <v>1167.1600000000001</v>
      </c>
      <c r="E14" s="245"/>
      <c r="F14" s="235"/>
    </row>
    <row r="15" spans="1:6" s="48" customFormat="1" ht="13.15" customHeight="1" x14ac:dyDescent="0.2">
      <c r="A15" s="168" t="s">
        <v>183</v>
      </c>
      <c r="B15" s="169" t="s">
        <v>249</v>
      </c>
      <c r="C15" s="47">
        <f t="shared" ref="C15:D16" si="2">C16</f>
        <v>1060926.99</v>
      </c>
      <c r="D15" s="162">
        <f t="shared" si="2"/>
        <v>140809.21000000002</v>
      </c>
      <c r="E15" s="241"/>
      <c r="F15" s="240"/>
    </row>
    <row r="16" spans="1:6" s="32" customFormat="1" ht="12.75" customHeight="1" x14ac:dyDescent="0.2">
      <c r="A16" s="163" t="s">
        <v>251</v>
      </c>
      <c r="B16" s="164" t="s">
        <v>250</v>
      </c>
      <c r="C16" s="30">
        <f>C17</f>
        <v>1060926.99</v>
      </c>
      <c r="D16" s="165">
        <f t="shared" si="2"/>
        <v>140809.21000000002</v>
      </c>
      <c r="E16" s="242"/>
      <c r="F16" s="236"/>
    </row>
    <row r="17" spans="1:6" s="32" customFormat="1" ht="12.75" customHeight="1" x14ac:dyDescent="0.2">
      <c r="A17" s="37">
        <v>3</v>
      </c>
      <c r="B17" s="38" t="s">
        <v>174</v>
      </c>
      <c r="C17" s="31">
        <f>C19+C20+C18</f>
        <v>1060926.99</v>
      </c>
      <c r="D17" s="170">
        <f>D19+D20+D18</f>
        <v>140809.21000000002</v>
      </c>
      <c r="E17" s="242"/>
      <c r="F17" s="236"/>
    </row>
    <row r="18" spans="1:6" s="32" customFormat="1" ht="12.75" customHeight="1" x14ac:dyDescent="0.2">
      <c r="A18" s="33">
        <v>31</v>
      </c>
      <c r="B18" s="53" t="s">
        <v>151</v>
      </c>
      <c r="C18" s="161">
        <v>4000</v>
      </c>
      <c r="D18" s="167">
        <f>ROUND(C18/$D$1,2)</f>
        <v>530.89</v>
      </c>
      <c r="E18" s="245"/>
      <c r="F18" s="236"/>
    </row>
    <row r="19" spans="1:6" s="36" customFormat="1" ht="12.75" customHeight="1" x14ac:dyDescent="0.2">
      <c r="A19" s="33">
        <v>32</v>
      </c>
      <c r="B19" s="34" t="s">
        <v>180</v>
      </c>
      <c r="C19" s="35">
        <v>1056917.48</v>
      </c>
      <c r="D19" s="167">
        <f>ROUND(C19/$D$1,2)</f>
        <v>140277.06</v>
      </c>
      <c r="E19" s="245"/>
      <c r="F19" s="246"/>
    </row>
    <row r="20" spans="1:6" s="36" customFormat="1" ht="12.75" customHeight="1" x14ac:dyDescent="0.2">
      <c r="A20" s="33">
        <v>34</v>
      </c>
      <c r="B20" s="34" t="s">
        <v>153</v>
      </c>
      <c r="C20" s="35">
        <v>9.51</v>
      </c>
      <c r="D20" s="167">
        <f>ROUND(C20/$D$1,2)</f>
        <v>1.26</v>
      </c>
      <c r="E20" s="245"/>
      <c r="F20" s="246"/>
    </row>
    <row r="21" spans="1:6" s="50" customFormat="1" ht="13.15" customHeight="1" x14ac:dyDescent="0.2">
      <c r="A21" s="168" t="s">
        <v>252</v>
      </c>
      <c r="B21" s="171" t="s">
        <v>253</v>
      </c>
      <c r="C21" s="47">
        <f>C22+C29+C36+C43+C50</f>
        <v>215140.96999999997</v>
      </c>
      <c r="D21" s="162">
        <f>D22+D29+D36+D43+D50</f>
        <v>28554.09</v>
      </c>
      <c r="E21" s="241"/>
      <c r="F21" s="247"/>
    </row>
    <row r="22" spans="1:6" s="32" customFormat="1" ht="12.75" customHeight="1" x14ac:dyDescent="0.2">
      <c r="A22" s="163" t="s">
        <v>255</v>
      </c>
      <c r="B22" s="164" t="s">
        <v>254</v>
      </c>
      <c r="C22" s="30">
        <f>C23+C27</f>
        <v>97271.75</v>
      </c>
      <c r="D22" s="165">
        <f>D23+D27</f>
        <v>12910.18</v>
      </c>
      <c r="E22" s="242"/>
      <c r="F22" s="236"/>
    </row>
    <row r="23" spans="1:6" s="40" customFormat="1" ht="12.75" customHeight="1" x14ac:dyDescent="0.2">
      <c r="A23" s="37">
        <v>3</v>
      </c>
      <c r="B23" s="38" t="s">
        <v>174</v>
      </c>
      <c r="C23" s="39">
        <f>C24+C25+C26</f>
        <v>75756.38</v>
      </c>
      <c r="D23" s="166">
        <f>D24+D25+D26</f>
        <v>10054.6</v>
      </c>
      <c r="E23" s="243"/>
      <c r="F23" s="248"/>
    </row>
    <row r="24" spans="1:6" s="36" customFormat="1" ht="12.75" customHeight="1" x14ac:dyDescent="0.2">
      <c r="A24" s="33">
        <v>31</v>
      </c>
      <c r="B24" s="53" t="s">
        <v>151</v>
      </c>
      <c r="C24" s="35">
        <v>0</v>
      </c>
      <c r="D24" s="167">
        <f>ROUND(C24/$D$1,2)</f>
        <v>0</v>
      </c>
      <c r="E24" s="245"/>
      <c r="F24" s="246"/>
    </row>
    <row r="25" spans="1:6" s="36" customFormat="1" ht="12.75" customHeight="1" x14ac:dyDescent="0.2">
      <c r="A25" s="33">
        <v>32</v>
      </c>
      <c r="B25" s="34" t="s">
        <v>180</v>
      </c>
      <c r="C25" s="35">
        <v>75756.38</v>
      </c>
      <c r="D25" s="167">
        <f>ROUND(C25/$D$1,2)</f>
        <v>10054.6</v>
      </c>
      <c r="E25" s="245"/>
      <c r="F25" s="246"/>
    </row>
    <row r="26" spans="1:6" s="36" customFormat="1" ht="12.75" customHeight="1" x14ac:dyDescent="0.2">
      <c r="A26" s="33">
        <v>34</v>
      </c>
      <c r="B26" s="34" t="s">
        <v>153</v>
      </c>
      <c r="C26" s="35">
        <v>0</v>
      </c>
      <c r="D26" s="167">
        <f>ROUND(C26/$D$1,2)</f>
        <v>0</v>
      </c>
      <c r="E26" s="245"/>
      <c r="F26" s="246"/>
    </row>
    <row r="27" spans="1:6" s="40" customFormat="1" ht="12.75" customHeight="1" x14ac:dyDescent="0.2">
      <c r="A27" s="37">
        <v>4</v>
      </c>
      <c r="B27" s="38" t="s">
        <v>169</v>
      </c>
      <c r="C27" s="39">
        <f>C28</f>
        <v>21515.37</v>
      </c>
      <c r="D27" s="166">
        <f>D28</f>
        <v>2855.58</v>
      </c>
      <c r="E27" s="243"/>
      <c r="F27" s="248"/>
    </row>
    <row r="28" spans="1:6" s="36" customFormat="1" ht="12.75" customHeight="1" x14ac:dyDescent="0.2">
      <c r="A28" s="33">
        <v>42</v>
      </c>
      <c r="B28" s="34" t="s">
        <v>150</v>
      </c>
      <c r="C28" s="35">
        <v>21515.37</v>
      </c>
      <c r="D28" s="167">
        <f>ROUND(C28/$D$1,2)</f>
        <v>2855.58</v>
      </c>
      <c r="E28" s="245"/>
      <c r="F28" s="246"/>
    </row>
    <row r="29" spans="1:6" s="32" customFormat="1" ht="12.75" customHeight="1" x14ac:dyDescent="0.2">
      <c r="A29" s="163" t="s">
        <v>256</v>
      </c>
      <c r="B29" s="172" t="s">
        <v>276</v>
      </c>
      <c r="C29" s="30">
        <f>C30+C34</f>
        <v>48309.61</v>
      </c>
      <c r="D29" s="165">
        <f>D30+D34</f>
        <v>6411.78</v>
      </c>
      <c r="E29" s="242"/>
      <c r="F29" s="236"/>
    </row>
    <row r="30" spans="1:6" s="40" customFormat="1" ht="12.75" customHeight="1" x14ac:dyDescent="0.2">
      <c r="A30" s="37">
        <v>3</v>
      </c>
      <c r="B30" s="38" t="s">
        <v>174</v>
      </c>
      <c r="C30" s="39">
        <f>C32+C33+C31</f>
        <v>46510.73</v>
      </c>
      <c r="D30" s="166">
        <f>D32+D33+D31</f>
        <v>6173.03</v>
      </c>
      <c r="E30" s="243"/>
      <c r="F30" s="248"/>
    </row>
    <row r="31" spans="1:6" s="36" customFormat="1" ht="12.75" customHeight="1" x14ac:dyDescent="0.2">
      <c r="A31" s="33">
        <v>31</v>
      </c>
      <c r="B31" s="53" t="s">
        <v>151</v>
      </c>
      <c r="C31" s="35"/>
      <c r="D31" s="167">
        <f>ROUND(C31/$D$1,2)</f>
        <v>0</v>
      </c>
      <c r="E31" s="245"/>
      <c r="F31" s="246"/>
    </row>
    <row r="32" spans="1:6" s="36" customFormat="1" ht="12.75" customHeight="1" x14ac:dyDescent="0.2">
      <c r="A32" s="33">
        <v>32</v>
      </c>
      <c r="B32" s="34" t="s">
        <v>180</v>
      </c>
      <c r="C32" s="35">
        <v>46510.73</v>
      </c>
      <c r="D32" s="167">
        <f>ROUND(C32/$D$1,2)</f>
        <v>6173.03</v>
      </c>
      <c r="E32" s="245"/>
      <c r="F32" s="246"/>
    </row>
    <row r="33" spans="1:6" s="36" customFormat="1" ht="12.75" customHeight="1" x14ac:dyDescent="0.2">
      <c r="A33" s="33">
        <v>34</v>
      </c>
      <c r="B33" s="34" t="s">
        <v>153</v>
      </c>
      <c r="C33" s="35"/>
      <c r="D33" s="167">
        <f>ROUND(C33/$D$1,2)</f>
        <v>0</v>
      </c>
      <c r="E33" s="245"/>
      <c r="F33" s="246"/>
    </row>
    <row r="34" spans="1:6" s="54" customFormat="1" ht="12.75" customHeight="1" x14ac:dyDescent="0.2">
      <c r="A34" s="37">
        <v>4</v>
      </c>
      <c r="B34" s="38" t="s">
        <v>169</v>
      </c>
      <c r="C34" s="39">
        <f>C35</f>
        <v>1798.88</v>
      </c>
      <c r="D34" s="166">
        <f>D35</f>
        <v>238.75</v>
      </c>
      <c r="E34" s="243"/>
      <c r="F34" s="249"/>
    </row>
    <row r="35" spans="1:6" s="49" customFormat="1" ht="12.75" customHeight="1" x14ac:dyDescent="0.2">
      <c r="A35" s="33">
        <v>42</v>
      </c>
      <c r="B35" s="34" t="s">
        <v>150</v>
      </c>
      <c r="C35" s="35">
        <v>1798.88</v>
      </c>
      <c r="D35" s="167">
        <f>ROUND(C35/$D$1,2)</f>
        <v>238.75</v>
      </c>
      <c r="E35" s="245"/>
      <c r="F35" s="250"/>
    </row>
    <row r="36" spans="1:6" s="32" customFormat="1" ht="12.75" customHeight="1" x14ac:dyDescent="0.2">
      <c r="A36" s="163" t="s">
        <v>257</v>
      </c>
      <c r="B36" s="164" t="s">
        <v>248</v>
      </c>
      <c r="C36" s="30">
        <f>C37+C41</f>
        <v>48309.61</v>
      </c>
      <c r="D36" s="165">
        <f>D37+D41</f>
        <v>6411.78</v>
      </c>
      <c r="E36" s="242"/>
      <c r="F36" s="236"/>
    </row>
    <row r="37" spans="1:6" s="40" customFormat="1" ht="12.75" customHeight="1" x14ac:dyDescent="0.2">
      <c r="A37" s="37">
        <v>3</v>
      </c>
      <c r="B37" s="38" t="s">
        <v>174</v>
      </c>
      <c r="C37" s="39">
        <f>C38+C39+C40</f>
        <v>46510.73</v>
      </c>
      <c r="D37" s="166">
        <f>D38+D39+D40</f>
        <v>6173.03</v>
      </c>
      <c r="E37" s="243"/>
      <c r="F37" s="248"/>
    </row>
    <row r="38" spans="1:6" s="32" customFormat="1" ht="12.75" customHeight="1" x14ac:dyDescent="0.2">
      <c r="A38" s="33">
        <v>31</v>
      </c>
      <c r="B38" s="53" t="s">
        <v>151</v>
      </c>
      <c r="C38" s="35">
        <v>0</v>
      </c>
      <c r="D38" s="167">
        <f>ROUND(C38/$D$1,2)</f>
        <v>0</v>
      </c>
      <c r="E38" s="245"/>
      <c r="F38" s="236"/>
    </row>
    <row r="39" spans="1:6" s="32" customFormat="1" ht="12.75" customHeight="1" x14ac:dyDescent="0.2">
      <c r="A39" s="33">
        <v>32</v>
      </c>
      <c r="B39" s="34" t="s">
        <v>180</v>
      </c>
      <c r="C39" s="35">
        <v>46510.73</v>
      </c>
      <c r="D39" s="167">
        <f>ROUND(C39/$D$1,2)</f>
        <v>6173.03</v>
      </c>
      <c r="E39" s="245"/>
      <c r="F39" s="236"/>
    </row>
    <row r="40" spans="1:6" s="32" customFormat="1" ht="12.75" customHeight="1" x14ac:dyDescent="0.2">
      <c r="A40" s="33">
        <v>34</v>
      </c>
      <c r="B40" s="34" t="s">
        <v>153</v>
      </c>
      <c r="C40" s="35"/>
      <c r="D40" s="167">
        <f>ROUND(C40/$D$1,2)</f>
        <v>0</v>
      </c>
      <c r="E40" s="245"/>
      <c r="F40" s="236"/>
    </row>
    <row r="41" spans="1:6" s="54" customFormat="1" ht="12.75" customHeight="1" x14ac:dyDescent="0.2">
      <c r="A41" s="37">
        <v>4</v>
      </c>
      <c r="B41" s="38" t="s">
        <v>169</v>
      </c>
      <c r="C41" s="39">
        <f>C42</f>
        <v>1798.88</v>
      </c>
      <c r="D41" s="166">
        <f>D42</f>
        <v>238.75</v>
      </c>
      <c r="E41" s="243"/>
      <c r="F41" s="249"/>
    </row>
    <row r="42" spans="1:6" s="32" customFormat="1" ht="12.75" customHeight="1" x14ac:dyDescent="0.2">
      <c r="A42" s="33">
        <v>42</v>
      </c>
      <c r="B42" s="34" t="s">
        <v>150</v>
      </c>
      <c r="C42" s="35">
        <v>1798.88</v>
      </c>
      <c r="D42" s="167">
        <f>ROUND(C42/$D$1,2)</f>
        <v>238.75</v>
      </c>
      <c r="E42" s="245"/>
      <c r="F42" s="236"/>
    </row>
    <row r="43" spans="1:6" s="32" customFormat="1" ht="12.75" customHeight="1" x14ac:dyDescent="0.2">
      <c r="A43" s="163" t="s">
        <v>260</v>
      </c>
      <c r="B43" s="164" t="s">
        <v>259</v>
      </c>
      <c r="C43" s="30">
        <f>C44+C48</f>
        <v>5250</v>
      </c>
      <c r="D43" s="165">
        <f>D44+D48</f>
        <v>696.79</v>
      </c>
      <c r="E43" s="242"/>
      <c r="F43" s="236"/>
    </row>
    <row r="44" spans="1:6" s="40" customFormat="1" ht="12.75" customHeight="1" x14ac:dyDescent="0.2">
      <c r="A44" s="37">
        <v>3</v>
      </c>
      <c r="B44" s="38" t="s">
        <v>174</v>
      </c>
      <c r="C44" s="39">
        <f>C45+C46+C47</f>
        <v>0</v>
      </c>
      <c r="D44" s="166">
        <f>D45+D46+D47</f>
        <v>0</v>
      </c>
      <c r="E44" s="243"/>
      <c r="F44" s="248"/>
    </row>
    <row r="45" spans="1:6" s="40" customFormat="1" ht="12.75" customHeight="1" x14ac:dyDescent="0.2">
      <c r="A45" s="33">
        <v>31</v>
      </c>
      <c r="B45" s="53" t="s">
        <v>151</v>
      </c>
      <c r="C45" s="35">
        <v>0</v>
      </c>
      <c r="D45" s="167">
        <f>ROUND(C45/$D$1,2)</f>
        <v>0</v>
      </c>
      <c r="E45" s="245"/>
      <c r="F45" s="248"/>
    </row>
    <row r="46" spans="1:6" s="40" customFormat="1" ht="12.75" customHeight="1" x14ac:dyDescent="0.2">
      <c r="A46" s="33">
        <v>32</v>
      </c>
      <c r="B46" s="34" t="s">
        <v>180</v>
      </c>
      <c r="C46" s="35">
        <v>0</v>
      </c>
      <c r="D46" s="167">
        <f>ROUND(C46/$D$1,2)</f>
        <v>0</v>
      </c>
      <c r="E46" s="245"/>
      <c r="F46" s="248"/>
    </row>
    <row r="47" spans="1:6" s="40" customFormat="1" ht="12.75" customHeight="1" x14ac:dyDescent="0.2">
      <c r="A47" s="33">
        <v>34</v>
      </c>
      <c r="B47" s="34" t="s">
        <v>153</v>
      </c>
      <c r="C47" s="35">
        <v>0</v>
      </c>
      <c r="D47" s="167">
        <f>ROUND(C47/$D$1,2)</f>
        <v>0</v>
      </c>
      <c r="E47" s="245"/>
      <c r="F47" s="248"/>
    </row>
    <row r="48" spans="1:6" s="40" customFormat="1" ht="12.75" customHeight="1" x14ac:dyDescent="0.2">
      <c r="A48" s="37">
        <v>4</v>
      </c>
      <c r="B48" s="38" t="s">
        <v>169</v>
      </c>
      <c r="C48" s="39">
        <f>C49</f>
        <v>5250</v>
      </c>
      <c r="D48" s="166">
        <f>D49</f>
        <v>696.79</v>
      </c>
      <c r="E48" s="243"/>
      <c r="F48" s="248"/>
    </row>
    <row r="49" spans="1:6" s="40" customFormat="1" ht="12.75" customHeight="1" x14ac:dyDescent="0.2">
      <c r="A49" s="33">
        <v>42</v>
      </c>
      <c r="B49" s="34" t="s">
        <v>150</v>
      </c>
      <c r="C49" s="35">
        <v>5250</v>
      </c>
      <c r="D49" s="167">
        <f>ROUND(C49/$D$1,2)</f>
        <v>696.79</v>
      </c>
      <c r="E49" s="245"/>
      <c r="F49" s="248"/>
    </row>
    <row r="50" spans="1:6" s="32" customFormat="1" ht="12.75" customHeight="1" x14ac:dyDescent="0.2">
      <c r="A50" s="163" t="s">
        <v>261</v>
      </c>
      <c r="B50" s="164" t="s">
        <v>167</v>
      </c>
      <c r="C50" s="30">
        <f>C53+C51</f>
        <v>16000</v>
      </c>
      <c r="D50" s="165">
        <f>D53+D51</f>
        <v>2123.56</v>
      </c>
      <c r="E50" s="242"/>
      <c r="F50" s="236"/>
    </row>
    <row r="51" spans="1:6" s="32" customFormat="1" ht="12.75" customHeight="1" x14ac:dyDescent="0.2">
      <c r="A51" s="37">
        <v>3</v>
      </c>
      <c r="B51" s="38" t="s">
        <v>174</v>
      </c>
      <c r="C51" s="39">
        <f>C52</f>
        <v>0</v>
      </c>
      <c r="D51" s="166">
        <f>D52</f>
        <v>0</v>
      </c>
      <c r="E51" s="243"/>
      <c r="F51" s="236"/>
    </row>
    <row r="52" spans="1:6" s="32" customFormat="1" ht="12.75" customHeight="1" x14ac:dyDescent="0.2">
      <c r="A52" s="33">
        <v>32</v>
      </c>
      <c r="B52" s="34" t="s">
        <v>180</v>
      </c>
      <c r="C52" s="35">
        <v>0</v>
      </c>
      <c r="D52" s="167">
        <f>ROUND(C52/$D$1,2)</f>
        <v>0</v>
      </c>
      <c r="E52" s="245"/>
      <c r="F52" s="236"/>
    </row>
    <row r="53" spans="1:6" s="54" customFormat="1" ht="12.75" customHeight="1" x14ac:dyDescent="0.2">
      <c r="A53" s="37">
        <v>4</v>
      </c>
      <c r="B53" s="38" t="s">
        <v>169</v>
      </c>
      <c r="C53" s="39">
        <f t="shared" ref="C53:D53" si="3">C54</f>
        <v>16000</v>
      </c>
      <c r="D53" s="166">
        <f t="shared" si="3"/>
        <v>2123.56</v>
      </c>
      <c r="E53" s="243"/>
      <c r="F53" s="249"/>
    </row>
    <row r="54" spans="1:6" s="40" customFormat="1" ht="12.75" customHeight="1" x14ac:dyDescent="0.2">
      <c r="A54" s="33">
        <v>42</v>
      </c>
      <c r="B54" s="34" t="s">
        <v>150</v>
      </c>
      <c r="C54" s="35">
        <v>16000</v>
      </c>
      <c r="D54" s="167">
        <f>ROUND(C54/$D$1,2)</f>
        <v>2123.56</v>
      </c>
      <c r="E54" s="245"/>
      <c r="F54" s="248"/>
    </row>
    <row r="55" spans="1:6" s="50" customFormat="1" ht="13.15" customHeight="1" x14ac:dyDescent="0.2">
      <c r="A55" s="168" t="s">
        <v>262</v>
      </c>
      <c r="B55" s="171" t="s">
        <v>263</v>
      </c>
      <c r="C55" s="47">
        <f t="shared" ref="C55:D56" si="4">C56</f>
        <v>143877.77000000002</v>
      </c>
      <c r="D55" s="162">
        <f t="shared" si="4"/>
        <v>19095.86</v>
      </c>
      <c r="E55" s="241"/>
      <c r="F55" s="247"/>
    </row>
    <row r="56" spans="1:6" s="32" customFormat="1" ht="12.75" customHeight="1" x14ac:dyDescent="0.2">
      <c r="A56" s="163" t="s">
        <v>264</v>
      </c>
      <c r="B56" s="164" t="s">
        <v>423</v>
      </c>
      <c r="C56" s="30">
        <f t="shared" si="4"/>
        <v>143877.77000000002</v>
      </c>
      <c r="D56" s="165">
        <f t="shared" si="4"/>
        <v>19095.86</v>
      </c>
      <c r="E56" s="242"/>
      <c r="F56" s="236"/>
    </row>
    <row r="57" spans="1:6" x14ac:dyDescent="0.2">
      <c r="A57" s="37">
        <v>3</v>
      </c>
      <c r="B57" s="38" t="s">
        <v>174</v>
      </c>
      <c r="C57" s="39">
        <f>C58+C59</f>
        <v>143877.77000000002</v>
      </c>
      <c r="D57" s="166">
        <f>D58+D59</f>
        <v>19095.86</v>
      </c>
      <c r="E57" s="243"/>
    </row>
    <row r="58" spans="1:6" x14ac:dyDescent="0.2">
      <c r="A58" s="33">
        <v>31</v>
      </c>
      <c r="B58" s="53" t="s">
        <v>151</v>
      </c>
      <c r="C58" s="179">
        <v>141228.01</v>
      </c>
      <c r="D58" s="167">
        <f>ROUND(C58/$D$1,2)</f>
        <v>18744.18</v>
      </c>
      <c r="E58" s="245"/>
    </row>
    <row r="59" spans="1:6" x14ac:dyDescent="0.2">
      <c r="A59" s="173">
        <v>32</v>
      </c>
      <c r="B59" s="174" t="s">
        <v>180</v>
      </c>
      <c r="C59" s="179">
        <v>2649.76</v>
      </c>
      <c r="D59" s="180">
        <f>ROUND(C59/$D$1,2)</f>
        <v>351.68</v>
      </c>
      <c r="E59" s="245"/>
    </row>
    <row r="60" spans="1:6" s="50" customFormat="1" ht="13.15" customHeight="1" x14ac:dyDescent="0.2">
      <c r="A60" s="168" t="s">
        <v>424</v>
      </c>
      <c r="B60" s="171" t="s">
        <v>425</v>
      </c>
      <c r="C60" s="47">
        <f t="shared" ref="C60:D61" si="5">C61</f>
        <v>34679.67</v>
      </c>
      <c r="D60" s="162">
        <f t="shared" si="5"/>
        <v>4602.78</v>
      </c>
      <c r="E60" s="241"/>
      <c r="F60" s="247"/>
    </row>
    <row r="61" spans="1:6" s="32" customFormat="1" ht="12.75" customHeight="1" x14ac:dyDescent="0.2">
      <c r="A61" s="163" t="s">
        <v>264</v>
      </c>
      <c r="B61" s="164" t="s">
        <v>426</v>
      </c>
      <c r="C61" s="30">
        <f t="shared" si="5"/>
        <v>34679.67</v>
      </c>
      <c r="D61" s="165">
        <f t="shared" si="5"/>
        <v>4602.78</v>
      </c>
      <c r="E61" s="242"/>
      <c r="F61" s="236"/>
    </row>
    <row r="62" spans="1:6" x14ac:dyDescent="0.2">
      <c r="A62" s="37">
        <v>3</v>
      </c>
      <c r="B62" s="38" t="s">
        <v>174</v>
      </c>
      <c r="C62" s="39">
        <f>C63+C64</f>
        <v>34679.67</v>
      </c>
      <c r="D62" s="166">
        <f>D63+D64</f>
        <v>4602.78</v>
      </c>
      <c r="E62" s="243"/>
    </row>
    <row r="63" spans="1:6" x14ac:dyDescent="0.2">
      <c r="A63" s="33">
        <v>31</v>
      </c>
      <c r="B63" s="53" t="s">
        <v>151</v>
      </c>
      <c r="C63" s="179">
        <v>12471.87</v>
      </c>
      <c r="D63" s="167">
        <f>ROUND(C63/$D$1,2)</f>
        <v>1655.3</v>
      </c>
      <c r="E63" s="245"/>
    </row>
    <row r="64" spans="1:6" x14ac:dyDescent="0.2">
      <c r="A64" s="173">
        <v>32</v>
      </c>
      <c r="B64" s="174" t="s">
        <v>180</v>
      </c>
      <c r="C64" s="179">
        <v>22207.8</v>
      </c>
      <c r="D64" s="180">
        <f>ROUND(C64/$D$1,2)</f>
        <v>2947.48</v>
      </c>
      <c r="E64" s="245"/>
    </row>
    <row r="65" spans="1:6" x14ac:dyDescent="0.2">
      <c r="A65" s="290"/>
      <c r="B65" s="291"/>
      <c r="C65" s="292"/>
      <c r="D65" s="293"/>
      <c r="E65" s="245"/>
    </row>
    <row r="66" spans="1:6" x14ac:dyDescent="0.2">
      <c r="A66" s="290"/>
      <c r="B66" s="291"/>
      <c r="C66" s="292"/>
      <c r="D66" s="293"/>
      <c r="E66" s="245"/>
    </row>
    <row r="67" spans="1:6" s="24" customFormat="1" ht="12" x14ac:dyDescent="0.2">
      <c r="A67" s="337" t="s">
        <v>270</v>
      </c>
      <c r="B67" s="330" t="s">
        <v>271</v>
      </c>
      <c r="C67" s="330" t="s">
        <v>282</v>
      </c>
      <c r="D67" s="330" t="s">
        <v>278</v>
      </c>
      <c r="E67" s="253"/>
      <c r="F67" s="252"/>
    </row>
    <row r="68" spans="1:6" s="24" customFormat="1" ht="12" x14ac:dyDescent="0.2">
      <c r="A68" s="338"/>
      <c r="B68" s="333"/>
      <c r="C68" s="333"/>
      <c r="D68" s="333"/>
      <c r="E68" s="252"/>
      <c r="F68" s="252"/>
    </row>
    <row r="69" spans="1:6" x14ac:dyDescent="0.2">
      <c r="A69" s="139">
        <v>6</v>
      </c>
      <c r="B69" s="140" t="s">
        <v>210</v>
      </c>
      <c r="C69" s="141">
        <f>C70+C71+C72+C73</f>
        <v>10265448.770000001</v>
      </c>
      <c r="D69" s="141">
        <f>D70+D71+D72+D73</f>
        <v>1362459.19</v>
      </c>
    </row>
    <row r="70" spans="1:6" x14ac:dyDescent="0.2">
      <c r="A70" s="154">
        <v>63</v>
      </c>
      <c r="B70" s="214" t="s">
        <v>211</v>
      </c>
      <c r="C70" s="191">
        <v>9046160.1300000008</v>
      </c>
      <c r="D70" s="191">
        <f>ROUND(C70/$D$1,2)</f>
        <v>1200631.78</v>
      </c>
    </row>
    <row r="71" spans="1:6" ht="22.5" x14ac:dyDescent="0.2">
      <c r="A71" s="107">
        <v>65</v>
      </c>
      <c r="B71" s="95" t="s">
        <v>213</v>
      </c>
      <c r="C71" s="189">
        <v>19873.93</v>
      </c>
      <c r="D71" s="191">
        <f>ROUND(C71/$D$1,2)</f>
        <v>2637.72</v>
      </c>
    </row>
    <row r="72" spans="1:6" ht="22.5" x14ac:dyDescent="0.2">
      <c r="A72" s="108">
        <v>66</v>
      </c>
      <c r="B72" s="96" t="s">
        <v>154</v>
      </c>
      <c r="C72" s="191">
        <v>138487.72</v>
      </c>
      <c r="D72" s="191">
        <f>ROUND(C72/$D$1,2)</f>
        <v>18380.48</v>
      </c>
    </row>
    <row r="73" spans="1:6" ht="22.5" x14ac:dyDescent="0.2">
      <c r="A73" s="217">
        <v>67</v>
      </c>
      <c r="B73" s="216" t="s">
        <v>212</v>
      </c>
      <c r="C73" s="156">
        <v>1060926.99</v>
      </c>
      <c r="D73" s="191">
        <f>ROUND(C73/$D$1,2)</f>
        <v>140809.21</v>
      </c>
    </row>
    <row r="74" spans="1:6" x14ac:dyDescent="0.2">
      <c r="A74" s="109">
        <v>7</v>
      </c>
      <c r="B74" s="97" t="s">
        <v>214</v>
      </c>
      <c r="C74" s="98">
        <f>C75</f>
        <v>0</v>
      </c>
      <c r="D74" s="98">
        <f>D75</f>
        <v>0</v>
      </c>
    </row>
    <row r="75" spans="1:6" x14ac:dyDescent="0.2">
      <c r="A75" s="110">
        <v>72</v>
      </c>
      <c r="B75" s="155" t="s">
        <v>215</v>
      </c>
      <c r="C75" s="188"/>
      <c r="D75" s="191">
        <f>ROUND(C75/$D$1,2)</f>
        <v>0</v>
      </c>
    </row>
    <row r="76" spans="1:6" x14ac:dyDescent="0.2">
      <c r="A76" s="112"/>
      <c r="B76" s="103" t="s">
        <v>218</v>
      </c>
      <c r="C76" s="104">
        <f>C69+C74</f>
        <v>10265448.770000001</v>
      </c>
      <c r="D76" s="104">
        <f>D69+D74</f>
        <v>1362459.19</v>
      </c>
    </row>
    <row r="78" spans="1:6" x14ac:dyDescent="0.2">
      <c r="A78" s="329" t="s">
        <v>270</v>
      </c>
      <c r="B78" s="329" t="s">
        <v>274</v>
      </c>
      <c r="C78" s="330" t="s">
        <v>282</v>
      </c>
      <c r="D78" s="330" t="s">
        <v>278</v>
      </c>
    </row>
    <row r="79" spans="1:6" x14ac:dyDescent="0.2">
      <c r="A79" s="329"/>
      <c r="B79" s="329"/>
      <c r="C79" s="331"/>
      <c r="D79" s="331"/>
    </row>
    <row r="80" spans="1:6" x14ac:dyDescent="0.2">
      <c r="A80" s="224">
        <v>3</v>
      </c>
      <c r="B80" s="225" t="s">
        <v>174</v>
      </c>
      <c r="C80" s="233">
        <f>C81+C82+C83</f>
        <v>10506450.84</v>
      </c>
      <c r="D80" s="233">
        <f>D81+D82+D83</f>
        <v>1394445.6600000001</v>
      </c>
    </row>
    <row r="81" spans="1:4" x14ac:dyDescent="0.2">
      <c r="A81" s="110">
        <v>31</v>
      </c>
      <c r="B81" s="155" t="s">
        <v>151</v>
      </c>
      <c r="C81" s="226">
        <f>SUM(C10+C18+C58+C63)</f>
        <v>9155031.1899999995</v>
      </c>
      <c r="D81" s="191">
        <f>ROUND(C81/$D$1,2)</f>
        <v>1215081.45</v>
      </c>
    </row>
    <row r="82" spans="1:4" x14ac:dyDescent="0.2">
      <c r="A82" s="110">
        <v>32</v>
      </c>
      <c r="B82" s="155" t="s">
        <v>180</v>
      </c>
      <c r="C82" s="226">
        <f>SUM(C12+C19+C25+C39+C59+C64+C32)</f>
        <v>1296253.02</v>
      </c>
      <c r="D82" s="191">
        <f>ROUND(C82/$D$1,2)</f>
        <v>172042.34</v>
      </c>
    </row>
    <row r="83" spans="1:4" x14ac:dyDescent="0.2">
      <c r="A83" s="110">
        <v>34</v>
      </c>
      <c r="B83" s="155" t="s">
        <v>198</v>
      </c>
      <c r="C83" s="226">
        <f>SUM(C14+C20+C28+C42+C49+C54+C35)</f>
        <v>55166.63</v>
      </c>
      <c r="D83" s="191">
        <f>ROUND(C83/$D$1,2)</f>
        <v>7321.87</v>
      </c>
    </row>
    <row r="84" spans="1:4" x14ac:dyDescent="0.2">
      <c r="A84" s="109">
        <v>4</v>
      </c>
      <c r="B84" s="148" t="s">
        <v>169</v>
      </c>
      <c r="C84" s="227">
        <f>C85</f>
        <v>55166.63</v>
      </c>
      <c r="D84" s="227">
        <f>D85</f>
        <v>7321.87</v>
      </c>
    </row>
    <row r="85" spans="1:4" x14ac:dyDescent="0.2">
      <c r="A85" s="110">
        <v>42</v>
      </c>
      <c r="B85" s="155" t="s">
        <v>199</v>
      </c>
      <c r="C85" s="226">
        <v>55166.63</v>
      </c>
      <c r="D85" s="191">
        <f>ROUND(C85/$D$1,2)</f>
        <v>7321.87</v>
      </c>
    </row>
    <row r="86" spans="1:4" x14ac:dyDescent="0.2">
      <c r="A86" s="112"/>
      <c r="B86" s="151" t="s">
        <v>200</v>
      </c>
      <c r="C86" s="228">
        <f>C80+C84</f>
        <v>10561617.470000001</v>
      </c>
      <c r="D86" s="228">
        <f>D80+D84</f>
        <v>1401767.5300000003</v>
      </c>
    </row>
    <row r="87" spans="1:4" x14ac:dyDescent="0.2">
      <c r="C87" s="229"/>
    </row>
    <row r="88" spans="1:4" x14ac:dyDescent="0.2">
      <c r="A88" s="329" t="s">
        <v>270</v>
      </c>
      <c r="B88" s="329" t="s">
        <v>242</v>
      </c>
      <c r="C88" s="364" t="s">
        <v>282</v>
      </c>
      <c r="D88" s="330" t="s">
        <v>278</v>
      </c>
    </row>
    <row r="89" spans="1:4" x14ac:dyDescent="0.2">
      <c r="A89" s="329"/>
      <c r="B89" s="329"/>
      <c r="C89" s="365"/>
      <c r="D89" s="331"/>
    </row>
    <row r="90" spans="1:4" x14ac:dyDescent="0.2">
      <c r="A90" s="111">
        <v>9</v>
      </c>
      <c r="B90" s="94" t="s">
        <v>216</v>
      </c>
      <c r="C90" s="230">
        <f>C91</f>
        <v>0</v>
      </c>
      <c r="D90" s="230">
        <f>D91</f>
        <v>0</v>
      </c>
    </row>
    <row r="91" spans="1:4" x14ac:dyDescent="0.2">
      <c r="A91" s="106">
        <v>92</v>
      </c>
      <c r="B91" s="100" t="s">
        <v>217</v>
      </c>
      <c r="C91" s="231">
        <f>C92</f>
        <v>0</v>
      </c>
      <c r="D91" s="231">
        <f>D92</f>
        <v>0</v>
      </c>
    </row>
    <row r="92" spans="1:4" x14ac:dyDescent="0.2">
      <c r="A92" s="107">
        <v>922</v>
      </c>
      <c r="B92" s="95" t="s">
        <v>189</v>
      </c>
      <c r="C92" s="232"/>
      <c r="D92" s="191">
        <f>ROUND(C92/$D$1,2)</f>
        <v>0</v>
      </c>
    </row>
  </sheetData>
  <mergeCells count="17">
    <mergeCell ref="A78:A79"/>
    <mergeCell ref="B78:B79"/>
    <mergeCell ref="A88:A89"/>
    <mergeCell ref="B88:B89"/>
    <mergeCell ref="C78:C79"/>
    <mergeCell ref="D78:D79"/>
    <mergeCell ref="C88:C89"/>
    <mergeCell ref="D88:D89"/>
    <mergeCell ref="C3:C4"/>
    <mergeCell ref="D3:D4"/>
    <mergeCell ref="E3:E4"/>
    <mergeCell ref="A67:A68"/>
    <mergeCell ref="B67:B68"/>
    <mergeCell ref="C67:C68"/>
    <mergeCell ref="D67:D68"/>
    <mergeCell ref="A3:A4"/>
    <mergeCell ref="B3:B4"/>
  </mergeCells>
  <pageMargins left="0" right="0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</vt:i4>
      </vt:variant>
    </vt:vector>
  </HeadingPairs>
  <TitlesOfParts>
    <vt:vector size="10" baseType="lpstr">
      <vt:lpstr>SAŽETAK</vt:lpstr>
      <vt:lpstr>RAČUN PRIHODA I RASHODA</vt:lpstr>
      <vt:lpstr>RASHODI FUNKCIJSKA </vt:lpstr>
      <vt:lpstr>RAČUN FINANCIRANJA</vt:lpstr>
      <vt:lpstr>POSEBNI DIO</vt:lpstr>
      <vt:lpstr>RASHODI 4 RAZINA</vt:lpstr>
      <vt:lpstr>List1</vt:lpstr>
      <vt:lpstr>PRIHODI 4 RAZINA</vt:lpstr>
      <vt:lpstr>POMOĆNA 2022 U EUR</vt:lpstr>
      <vt:lpstr>'RASHODI 4 RAZINA'!Ispis_naslova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2017-10-22T19:02:29Z</dcterms:created>
  <dcterms:modified xsi:type="dcterms:W3CDTF">2025-11-19T08:29:46Z</dcterms:modified>
</cp:coreProperties>
</file>