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6DE318D-B35C-40B2-A60D-66790B7BA240}" xr6:coauthVersionLast="47" xr6:coauthVersionMax="47" xr10:uidLastSave="{00000000-0000-0000-0000-000000000000}"/>
  <bookViews>
    <workbookView xWindow="-120" yWindow="-120" windowWidth="29040" windowHeight="15840" tabRatio="856" activeTab="4" xr2:uid="{00000000-000D-0000-FFFF-FFFF00000000}"/>
  </bookViews>
  <sheets>
    <sheet name="OPĆI DIO" sheetId="10" r:id="rId1"/>
    <sheet name="opći po ekonomskoj" sheetId="14" r:id="rId2"/>
    <sheet name=" po izvorima financiranja" sheetId="16" r:id="rId3"/>
    <sheet name="rashodi-programska" sheetId="8" r:id="rId4"/>
    <sheet name="prihodi programska" sheetId="11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0" l="1"/>
  <c r="D118" i="8"/>
  <c r="C38" i="14"/>
  <c r="C55" i="14"/>
  <c r="C54" i="14" s="1"/>
  <c r="C52" i="14"/>
  <c r="C50" i="14"/>
  <c r="C48" i="14"/>
  <c r="C42" i="14"/>
  <c r="C30" i="14"/>
  <c r="C28" i="14"/>
  <c r="C27" i="14" s="1"/>
  <c r="C25" i="14"/>
  <c r="C22" i="14"/>
  <c r="C20" i="14"/>
  <c r="C214" i="8"/>
  <c r="C206" i="8" s="1"/>
  <c r="D47" i="14"/>
  <c r="D46" i="14"/>
  <c r="D44" i="14"/>
  <c r="D43" i="14"/>
  <c r="D41" i="14"/>
  <c r="D40" i="14"/>
  <c r="D39" i="14"/>
  <c r="D56" i="14"/>
  <c r="D55" i="14" s="1"/>
  <c r="D57" i="14"/>
  <c r="C21" i="8"/>
  <c r="C17" i="8" s="1"/>
  <c r="C207" i="8"/>
  <c r="C163" i="8"/>
  <c r="C162" i="8"/>
  <c r="C115" i="8"/>
  <c r="I116" i="8"/>
  <c r="C125" i="8"/>
  <c r="C124" i="8"/>
  <c r="C116" i="8"/>
  <c r="C97" i="8"/>
  <c r="C96" i="8" s="1"/>
  <c r="C68" i="8"/>
  <c r="C61" i="8"/>
  <c r="C86" i="8"/>
  <c r="D53" i="14"/>
  <c r="D52" i="14" s="1"/>
  <c r="E53" i="14"/>
  <c r="C56" i="8"/>
  <c r="C52" i="8"/>
  <c r="C22" i="8"/>
  <c r="C18" i="8"/>
  <c r="C113" i="8"/>
  <c r="C111" i="8"/>
  <c r="C106" i="8"/>
  <c r="C101" i="8"/>
  <c r="C194" i="8"/>
  <c r="C195" i="8"/>
  <c r="C202" i="8"/>
  <c r="D125" i="8"/>
  <c r="D51" i="14"/>
  <c r="D50" i="14" s="1"/>
  <c r="D49" i="14"/>
  <c r="D48" i="14" s="1"/>
  <c r="D98" i="8"/>
  <c r="D154" i="8"/>
  <c r="C183" i="8"/>
  <c r="D184" i="8"/>
  <c r="D183" i="8" s="1"/>
  <c r="D19" i="8"/>
  <c r="D18" i="8" s="1"/>
  <c r="D34" i="11"/>
  <c r="D17" i="14" s="1"/>
  <c r="D16" i="14"/>
  <c r="E16" i="14"/>
  <c r="D29" i="14"/>
  <c r="D24" i="14"/>
  <c r="D23" i="14"/>
  <c r="D21" i="14"/>
  <c r="D20" i="14" s="1"/>
  <c r="D19" i="14"/>
  <c r="D18" i="14"/>
  <c r="E19" i="14"/>
  <c r="E34" i="11"/>
  <c r="E17" i="14" s="1"/>
  <c r="D213" i="8"/>
  <c r="D209" i="8"/>
  <c r="D101" i="8"/>
  <c r="D51" i="8"/>
  <c r="D48" i="8"/>
  <c r="D47" i="8"/>
  <c r="D38" i="8"/>
  <c r="D37" i="8"/>
  <c r="D29" i="8"/>
  <c r="D12" i="11"/>
  <c r="E14" i="11"/>
  <c r="C177" i="8"/>
  <c r="C141" i="8"/>
  <c r="C132" i="8"/>
  <c r="C83" i="8"/>
  <c r="C77" i="8"/>
  <c r="C72" i="8"/>
  <c r="C46" i="8"/>
  <c r="C34" i="8"/>
  <c r="C27" i="8"/>
  <c r="D22" i="14" l="1"/>
  <c r="D14" i="14"/>
  <c r="C37" i="14"/>
  <c r="C58" i="14" s="1"/>
  <c r="C26" i="16"/>
  <c r="C60" i="8"/>
  <c r="E52" i="14"/>
  <c r="D38" i="14"/>
  <c r="C110" i="8"/>
  <c r="D45" i="14"/>
  <c r="D54" i="14"/>
  <c r="D153" i="8"/>
  <c r="D210" i="8"/>
  <c r="E210" i="8" s="1"/>
  <c r="D116" i="8"/>
  <c r="E19" i="11"/>
  <c r="D52" i="8"/>
  <c r="D215" i="8"/>
  <c r="E215" i="8" s="1"/>
  <c r="D212" i="8"/>
  <c r="E212" i="8" s="1"/>
  <c r="D208" i="8"/>
  <c r="E208" i="8" s="1"/>
  <c r="D180" i="8"/>
  <c r="D177" i="8"/>
  <c r="D87" i="8"/>
  <c r="C14" i="14"/>
  <c r="C13" i="14" s="1"/>
  <c r="C32" i="14" s="1"/>
  <c r="C33" i="14" s="1"/>
  <c r="D22" i="8"/>
  <c r="D42" i="14" l="1"/>
  <c r="D37" i="14" s="1"/>
  <c r="D58" i="14" s="1"/>
  <c r="D207" i="8"/>
  <c r="C205" i="8"/>
  <c r="D214" i="8"/>
  <c r="E214" i="8" s="1"/>
  <c r="F66" i="11"/>
  <c r="F73" i="11"/>
  <c r="F72" i="11"/>
  <c r="F69" i="11"/>
  <c r="F63" i="11"/>
  <c r="F60" i="11"/>
  <c r="E22" i="8"/>
  <c r="E19" i="8"/>
  <c r="J28" i="10"/>
  <c r="J26" i="10"/>
  <c r="J25" i="10"/>
  <c r="J21" i="10"/>
  <c r="I26" i="10"/>
  <c r="I25" i="10"/>
  <c r="I21" i="10"/>
  <c r="E39" i="16"/>
  <c r="D206" i="8" l="1"/>
  <c r="E207" i="8"/>
  <c r="H27" i="10"/>
  <c r="G27" i="10"/>
  <c r="D28" i="14"/>
  <c r="D27" i="14" s="1"/>
  <c r="G14" i="10" s="1"/>
  <c r="D26" i="14"/>
  <c r="D25" i="14" s="1"/>
  <c r="D13" i="14" s="1"/>
  <c r="F22" i="10"/>
  <c r="D205" i="8" l="1"/>
  <c r="E205" i="8" s="1"/>
  <c r="E206" i="8"/>
  <c r="J27" i="10"/>
  <c r="G17" i="10"/>
  <c r="D23" i="16"/>
  <c r="C23" i="16"/>
  <c r="D19" i="16"/>
  <c r="C19" i="16"/>
  <c r="D202" i="8"/>
  <c r="E202" i="8" s="1"/>
  <c r="E23" i="16" l="1"/>
  <c r="E19" i="16"/>
  <c r="D69" i="8"/>
  <c r="E69" i="8" l="1"/>
  <c r="G16" i="10"/>
  <c r="A2" i="8" l="1"/>
  <c r="A7" i="16"/>
  <c r="A7" i="14"/>
  <c r="F17" i="14" l="1"/>
  <c r="F34" i="11"/>
  <c r="C147" i="8"/>
  <c r="D195" i="8"/>
  <c r="E195" i="8" s="1"/>
  <c r="D156" i="8"/>
  <c r="E156" i="8" s="1"/>
  <c r="D121" i="8"/>
  <c r="E121" i="8" s="1"/>
  <c r="D27" i="8"/>
  <c r="E38" i="11"/>
  <c r="E53" i="11"/>
  <c r="F53" i="11" s="1"/>
  <c r="D52" i="11"/>
  <c r="D51" i="11" s="1"/>
  <c r="C37" i="16" s="1"/>
  <c r="F38" i="11" l="1"/>
  <c r="E18" i="14"/>
  <c r="E14" i="14" s="1"/>
  <c r="E27" i="8"/>
  <c r="G17" i="14"/>
  <c r="E52" i="11"/>
  <c r="F52" i="11" s="1"/>
  <c r="D199" i="8"/>
  <c r="E199" i="8" s="1"/>
  <c r="D197" i="8"/>
  <c r="E197" i="8" s="1"/>
  <c r="D148" i="8"/>
  <c r="D119" i="8"/>
  <c r="E119" i="8" s="1"/>
  <c r="D117" i="8"/>
  <c r="D111" i="8"/>
  <c r="E111" i="8" s="1"/>
  <c r="D64" i="8"/>
  <c r="E148" i="8" l="1"/>
  <c r="E49" i="14"/>
  <c r="E64" i="8"/>
  <c r="E40" i="14"/>
  <c r="E117" i="8"/>
  <c r="F18" i="14"/>
  <c r="G18" i="14"/>
  <c r="E51" i="11"/>
  <c r="F51" i="11" s="1"/>
  <c r="D147" i="8"/>
  <c r="E147" i="8" s="1"/>
  <c r="D194" i="8"/>
  <c r="E194" i="8" s="1"/>
  <c r="D201" i="8"/>
  <c r="E201" i="8" s="1"/>
  <c r="C193" i="8"/>
  <c r="C192" i="8" l="1"/>
  <c r="C38" i="16"/>
  <c r="D37" i="16"/>
  <c r="E37" i="16" s="1"/>
  <c r="D32" i="14"/>
  <c r="G13" i="10"/>
  <c r="D193" i="8"/>
  <c r="E193" i="8" s="1"/>
  <c r="E71" i="11"/>
  <c r="D71" i="11"/>
  <c r="D70" i="11" s="1"/>
  <c r="C35" i="16" s="1"/>
  <c r="E68" i="11"/>
  <c r="E65" i="11"/>
  <c r="D65" i="11"/>
  <c r="D64" i="11" s="1"/>
  <c r="C27" i="16" s="1"/>
  <c r="E62" i="11"/>
  <c r="E59" i="11"/>
  <c r="D59" i="11"/>
  <c r="D58" i="11" s="1"/>
  <c r="D68" i="11"/>
  <c r="D67" i="11" s="1"/>
  <c r="C31" i="16" s="1"/>
  <c r="D62" i="11"/>
  <c r="D61" i="11" s="1"/>
  <c r="F16" i="10" l="1"/>
  <c r="F65" i="11"/>
  <c r="F62" i="11"/>
  <c r="F71" i="11"/>
  <c r="F59" i="11"/>
  <c r="F68" i="11"/>
  <c r="C42" i="16"/>
  <c r="F14" i="10"/>
  <c r="D38" i="16"/>
  <c r="E38" i="16" s="1"/>
  <c r="E61" i="11"/>
  <c r="F61" i="11" s="1"/>
  <c r="E70" i="11"/>
  <c r="E67" i="11"/>
  <c r="E64" i="11"/>
  <c r="F64" i="11" s="1"/>
  <c r="D192" i="8"/>
  <c r="E192" i="8" s="1"/>
  <c r="E58" i="11"/>
  <c r="F58" i="11" s="1"/>
  <c r="D57" i="11"/>
  <c r="D31" i="14" s="1"/>
  <c r="D30" i="14" s="1"/>
  <c r="D33" i="14" l="1"/>
  <c r="G22" i="10"/>
  <c r="D31" i="16"/>
  <c r="E31" i="16" s="1"/>
  <c r="F67" i="11"/>
  <c r="D35" i="16"/>
  <c r="E35" i="16" s="1"/>
  <c r="F70" i="11"/>
  <c r="F17" i="10"/>
  <c r="F15" i="10" s="1"/>
  <c r="D27" i="16"/>
  <c r="E27" i="16" s="1"/>
  <c r="E57" i="11"/>
  <c r="F57" i="11" s="1"/>
  <c r="G15" i="10"/>
  <c r="D48" i="11"/>
  <c r="D47" i="11" s="1"/>
  <c r="C33" i="16" s="1"/>
  <c r="E49" i="11"/>
  <c r="F49" i="11" s="1"/>
  <c r="D43" i="11"/>
  <c r="D42" i="11" s="1"/>
  <c r="C29" i="16" s="1"/>
  <c r="F44" i="11"/>
  <c r="E24" i="14" l="1"/>
  <c r="E29" i="14"/>
  <c r="E31" i="14"/>
  <c r="D42" i="16"/>
  <c r="E42" i="16" s="1"/>
  <c r="E48" i="11"/>
  <c r="F48" i="11" s="1"/>
  <c r="E43" i="11"/>
  <c r="F43" i="11" s="1"/>
  <c r="E40" i="11"/>
  <c r="F40" i="11" s="1"/>
  <c r="E32" i="11"/>
  <c r="D24" i="11"/>
  <c r="C21" i="16" s="1"/>
  <c r="E26" i="11"/>
  <c r="F26" i="11" s="1"/>
  <c r="D17" i="11"/>
  <c r="D14" i="11"/>
  <c r="D13" i="11" s="1"/>
  <c r="C14" i="16" s="1"/>
  <c r="F19" i="11"/>
  <c r="C17" i="16" l="1"/>
  <c r="F32" i="11"/>
  <c r="F29" i="14"/>
  <c r="G29" i="14"/>
  <c r="E28" i="14"/>
  <c r="E21" i="14"/>
  <c r="F24" i="14"/>
  <c r="G24" i="14"/>
  <c r="F31" i="14"/>
  <c r="G31" i="14"/>
  <c r="E30" i="14"/>
  <c r="H22" i="10" s="1"/>
  <c r="E23" i="14"/>
  <c r="E29" i="11"/>
  <c r="F29" i="11" s="1"/>
  <c r="E42" i="11"/>
  <c r="F42" i="11" s="1"/>
  <c r="D28" i="11"/>
  <c r="E47" i="11"/>
  <c r="F47" i="11" s="1"/>
  <c r="E18" i="11"/>
  <c r="F18" i="11" s="1"/>
  <c r="E25" i="11"/>
  <c r="F25" i="11" s="1"/>
  <c r="G16" i="14" l="1"/>
  <c r="G14" i="14"/>
  <c r="F16" i="14"/>
  <c r="J22" i="10"/>
  <c r="I22" i="10"/>
  <c r="D29" i="16"/>
  <c r="E29" i="16" s="1"/>
  <c r="G19" i="14"/>
  <c r="F19" i="14"/>
  <c r="G28" i="14"/>
  <c r="E27" i="14"/>
  <c r="F28" i="14"/>
  <c r="F21" i="14"/>
  <c r="G21" i="14"/>
  <c r="E20" i="14"/>
  <c r="D33" i="16"/>
  <c r="E33" i="16" s="1"/>
  <c r="F23" i="14"/>
  <c r="G23" i="14"/>
  <c r="G30" i="14"/>
  <c r="F30" i="14"/>
  <c r="D74" i="11"/>
  <c r="C25" i="16"/>
  <c r="C40" i="16" s="1"/>
  <c r="E22" i="14"/>
  <c r="E24" i="11"/>
  <c r="F24" i="11" s="1"/>
  <c r="G12" i="10"/>
  <c r="G18" i="10" s="1"/>
  <c r="E17" i="11"/>
  <c r="F17" i="11" s="1"/>
  <c r="F14" i="14" l="1"/>
  <c r="G27" i="14"/>
  <c r="F27" i="14"/>
  <c r="D21" i="16"/>
  <c r="E21" i="16" s="1"/>
  <c r="G20" i="14"/>
  <c r="F20" i="14"/>
  <c r="F22" i="14"/>
  <c r="G22" i="14"/>
  <c r="F13" i="10"/>
  <c r="F12" i="10" s="1"/>
  <c r="D17" i="16"/>
  <c r="E17" i="16" s="1"/>
  <c r="H14" i="10"/>
  <c r="J14" i="10" l="1"/>
  <c r="I14" i="10"/>
  <c r="C188" i="8"/>
  <c r="C182" i="8" s="1"/>
  <c r="D189" i="8"/>
  <c r="E189" i="8" s="1"/>
  <c r="D186" i="8"/>
  <c r="E186" i="8" s="1"/>
  <c r="C176" i="8"/>
  <c r="D173" i="8"/>
  <c r="E173" i="8" s="1"/>
  <c r="D170" i="8"/>
  <c r="E170" i="8" s="1"/>
  <c r="E177" i="8"/>
  <c r="D166" i="8"/>
  <c r="E166" i="8" s="1"/>
  <c r="D164" i="8"/>
  <c r="D151" i="8"/>
  <c r="E151" i="8" s="1"/>
  <c r="D160" i="8"/>
  <c r="E160" i="8" s="1"/>
  <c r="D141" i="8"/>
  <c r="D139" i="8"/>
  <c r="E139" i="8" s="1"/>
  <c r="D132" i="8"/>
  <c r="E132" i="8" s="1"/>
  <c r="D128" i="8"/>
  <c r="E125" i="8"/>
  <c r="E101" i="8"/>
  <c r="D113" i="8"/>
  <c r="E113" i="8" s="1"/>
  <c r="D106" i="8"/>
  <c r="E106" i="8" s="1"/>
  <c r="D104" i="8"/>
  <c r="E104" i="8" s="1"/>
  <c r="E98" i="8"/>
  <c r="D83" i="8"/>
  <c r="E83" i="8" s="1"/>
  <c r="D77" i="8"/>
  <c r="E77" i="8" s="1"/>
  <c r="D94" i="8"/>
  <c r="E94" i="8" s="1"/>
  <c r="E87" i="8"/>
  <c r="D72" i="8"/>
  <c r="D66" i="8"/>
  <c r="D62" i="8"/>
  <c r="E62" i="8" l="1"/>
  <c r="E39" i="14"/>
  <c r="E44" i="14"/>
  <c r="E164" i="8"/>
  <c r="E43" i="14"/>
  <c r="E66" i="8"/>
  <c r="E41" i="14"/>
  <c r="D124" i="8"/>
  <c r="D115" i="8" s="1"/>
  <c r="D26" i="16" s="1"/>
  <c r="E128" i="8"/>
  <c r="E141" i="8"/>
  <c r="E72" i="8"/>
  <c r="D68" i="8"/>
  <c r="E68" i="8" s="1"/>
  <c r="E183" i="8"/>
  <c r="E56" i="14"/>
  <c r="E57" i="14"/>
  <c r="D150" i="8"/>
  <c r="E150" i="8" s="1"/>
  <c r="E51" i="14"/>
  <c r="C59" i="8"/>
  <c r="D110" i="8"/>
  <c r="D188" i="8"/>
  <c r="D176" i="8"/>
  <c r="E176" i="8" s="1"/>
  <c r="D61" i="8"/>
  <c r="E61" i="8" s="1"/>
  <c r="D163" i="8"/>
  <c r="D97" i="8"/>
  <c r="D86" i="8"/>
  <c r="E86" i="8" s="1"/>
  <c r="E53" i="8"/>
  <c r="D46" i="8"/>
  <c r="D44" i="8"/>
  <c r="D34" i="8"/>
  <c r="E97" i="8" l="1"/>
  <c r="D96" i="8"/>
  <c r="E34" i="8"/>
  <c r="E45" i="14"/>
  <c r="E44" i="8"/>
  <c r="E46" i="14"/>
  <c r="E46" i="8"/>
  <c r="E47" i="14"/>
  <c r="E110" i="8"/>
  <c r="E96" i="8"/>
  <c r="E163" i="8"/>
  <c r="D162" i="8"/>
  <c r="E162" i="8" s="1"/>
  <c r="E124" i="8"/>
  <c r="D182" i="8"/>
  <c r="E182" i="8" s="1"/>
  <c r="E188" i="8"/>
  <c r="C34" i="16"/>
  <c r="C30" i="16"/>
  <c r="C22" i="16"/>
  <c r="C18" i="16"/>
  <c r="G51" i="14"/>
  <c r="E50" i="14"/>
  <c r="F51" i="14"/>
  <c r="F56" i="14"/>
  <c r="E55" i="14"/>
  <c r="G56" i="14"/>
  <c r="F57" i="14"/>
  <c r="G57" i="14"/>
  <c r="F44" i="14"/>
  <c r="G44" i="14"/>
  <c r="F39" i="14"/>
  <c r="G39" i="14"/>
  <c r="D60" i="8"/>
  <c r="E60" i="8" s="1"/>
  <c r="E52" i="8"/>
  <c r="D21" i="8"/>
  <c r="E21" i="8" s="1"/>
  <c r="F27" i="10"/>
  <c r="I27" i="10" s="1"/>
  <c r="E115" i="8" l="1"/>
  <c r="E116" i="8"/>
  <c r="D34" i="16"/>
  <c r="E34" i="16" s="1"/>
  <c r="E18" i="8"/>
  <c r="D17" i="8"/>
  <c r="E17" i="8" s="1"/>
  <c r="C15" i="16"/>
  <c r="D22" i="16"/>
  <c r="E22" i="16" s="1"/>
  <c r="D30" i="16"/>
  <c r="E30" i="16" s="1"/>
  <c r="F46" i="14"/>
  <c r="G46" i="14"/>
  <c r="G50" i="14"/>
  <c r="F50" i="14"/>
  <c r="E54" i="14"/>
  <c r="G55" i="14"/>
  <c r="F55" i="14"/>
  <c r="G41" i="14"/>
  <c r="F41" i="14"/>
  <c r="F49" i="14"/>
  <c r="G49" i="14"/>
  <c r="G40" i="14"/>
  <c r="F40" i="14"/>
  <c r="F47" i="14"/>
  <c r="G47" i="14"/>
  <c r="F43" i="14"/>
  <c r="G43" i="14"/>
  <c r="G45" i="14"/>
  <c r="F45" i="14"/>
  <c r="D18" i="16"/>
  <c r="E18" i="16" s="1"/>
  <c r="E48" i="14"/>
  <c r="E42" i="14"/>
  <c r="E38" i="14"/>
  <c r="C16" i="8"/>
  <c r="C15" i="8" s="1"/>
  <c r="D59" i="8"/>
  <c r="E59" i="8" s="1"/>
  <c r="E37" i="14" l="1"/>
  <c r="C41" i="16"/>
  <c r="G54" i="14"/>
  <c r="F54" i="14"/>
  <c r="G42" i="14"/>
  <c r="F42" i="14"/>
  <c r="G48" i="14"/>
  <c r="F48" i="14"/>
  <c r="G38" i="14"/>
  <c r="F38" i="14"/>
  <c r="D15" i="16"/>
  <c r="E15" i="16" s="1"/>
  <c r="E26" i="16"/>
  <c r="G29" i="10"/>
  <c r="H17" i="10"/>
  <c r="E15" i="11"/>
  <c r="F15" i="11" s="1"/>
  <c r="D16" i="8"/>
  <c r="D15" i="8" s="1"/>
  <c r="E16" i="8" l="1"/>
  <c r="E15" i="8"/>
  <c r="C14" i="8"/>
  <c r="J17" i="10"/>
  <c r="I17" i="10"/>
  <c r="G37" i="14"/>
  <c r="F37" i="14"/>
  <c r="E58" i="14"/>
  <c r="D41" i="16"/>
  <c r="E41" i="16" s="1"/>
  <c r="E26" i="14"/>
  <c r="H16" i="10"/>
  <c r="F14" i="11"/>
  <c r="F29" i="10"/>
  <c r="C13" i="8" l="1"/>
  <c r="C12" i="8" s="1"/>
  <c r="J16" i="10"/>
  <c r="I16" i="10"/>
  <c r="F26" i="14"/>
  <c r="G26" i="14"/>
  <c r="G58" i="14"/>
  <c r="F58" i="14"/>
  <c r="E25" i="14"/>
  <c r="E13" i="14" s="1"/>
  <c r="H15" i="10"/>
  <c r="D14" i="8"/>
  <c r="E14" i="8" s="1"/>
  <c r="E13" i="11"/>
  <c r="F13" i="11" s="1"/>
  <c r="C11" i="8" l="1"/>
  <c r="J15" i="10"/>
  <c r="I15" i="10"/>
  <c r="F25" i="14"/>
  <c r="G25" i="14"/>
  <c r="D14" i="16"/>
  <c r="E14" i="16" s="1"/>
  <c r="D13" i="8"/>
  <c r="E13" i="8" s="1"/>
  <c r="E28" i="11"/>
  <c r="F28" i="11" l="1"/>
  <c r="E12" i="11"/>
  <c r="D25" i="16"/>
  <c r="E25" i="16" s="1"/>
  <c r="F13" i="14"/>
  <c r="G13" i="14"/>
  <c r="E32" i="14"/>
  <c r="D12" i="8"/>
  <c r="E12" i="8" s="1"/>
  <c r="E74" i="11" l="1"/>
  <c r="F12" i="11"/>
  <c r="D40" i="16"/>
  <c r="F32" i="14"/>
  <c r="G32" i="14"/>
  <c r="E33" i="14"/>
  <c r="F74" i="11"/>
  <c r="H13" i="10"/>
  <c r="D11" i="8"/>
  <c r="E11" i="8" l="1"/>
  <c r="H12" i="8"/>
  <c r="E40" i="16"/>
  <c r="J13" i="10"/>
  <c r="I13" i="10"/>
  <c r="G33" i="14"/>
  <c r="F33" i="14"/>
  <c r="H12" i="10"/>
  <c r="J12" i="10" s="1"/>
  <c r="I12" i="10" l="1"/>
  <c r="H18" i="10"/>
  <c r="J18" i="10" l="1"/>
  <c r="I18" i="10"/>
  <c r="H29" i="10"/>
  <c r="J29" i="10" l="1"/>
  <c r="I29" i="10"/>
</calcChain>
</file>

<file path=xl/sharedStrings.xml><?xml version="1.0" encoding="utf-8"?>
<sst xmlns="http://schemas.openxmlformats.org/spreadsheetml/2006/main" count="499" uniqueCount="248">
  <si>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</si>
  <si>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</si>
  <si>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</si>
  <si>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</si>
  <si>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</si>
  <si>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</si>
  <si>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</si>
  <si>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</si>
  <si>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</si>
  <si>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</si>
  <si>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</si>
  <si>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</si>
  <si>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</si>
  <si>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</si>
  <si>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</si>
  <si>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</si>
  <si>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</si>
  <si>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</si>
  <si>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</si>
  <si>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</si>
  <si>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</si>
  <si>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</si>
  <si>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</si>
  <si>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</si>
  <si>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</si>
  <si>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</si>
  <si>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</si>
  <si>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</si>
  <si>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</si>
  <si>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</si>
  <si>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</si>
  <si>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</si>
  <si>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</si>
  <si>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</si>
  <si>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</si>
  <si>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</si>
  <si>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</si>
  <si>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</si>
  <si>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</si>
  <si>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</si>
  <si>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</si>
  <si>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</si>
  <si>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</si>
  <si>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</si>
  <si>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</si>
  <si>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Bankarske usluge i usluge platnog prometa</t>
  </si>
  <si>
    <t>Zatezne kamate</t>
  </si>
  <si>
    <t>6615</t>
  </si>
  <si>
    <t>Prihodi od pruženih usluga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</si>
  <si>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</si>
  <si>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</si>
  <si>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</si>
  <si>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</si>
  <si>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</si>
  <si>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</si>
  <si>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</si>
  <si>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</si>
  <si>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</si>
  <si>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</si>
  <si>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</si>
  <si>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Glava 00602 SREDNJE ŠKOLE</t>
  </si>
  <si>
    <t>Glavni program A05 OBRAZOVANJE, ŠPORT I KULTURA</t>
  </si>
  <si>
    <t>Program 6000 Odgoj i obrazovanje</t>
  </si>
  <si>
    <t>Aktivnost A600007 Financiranje iznad minimalnog standarda-srednje školstvo</t>
  </si>
  <si>
    <t>RASHODI ZA ZAPOSLENE</t>
  </si>
  <si>
    <t>3113</t>
  </si>
  <si>
    <t>Plaće za prekovremeni rad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</si>
  <si>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</si>
  <si>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</si>
  <si>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</si>
  <si>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</si>
  <si>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</si>
  <si>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</si>
  <si>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</si>
  <si>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</si>
  <si>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</si>
  <si>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</si>
  <si>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</si>
  <si>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</si>
  <si>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</si>
  <si>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</si>
  <si>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</si>
  <si>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</si>
  <si>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</si>
  <si>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</si>
  <si>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</si>
  <si>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</si>
  <si>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</si>
  <si>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</si>
  <si>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</si>
  <si>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</si>
  <si>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Aktivnost A600004 Srednje školstvo-redovno poslovanje po minimalnom standardu</t>
  </si>
  <si>
    <t>PRORAČUNSKI KORISNIK: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</si>
  <si>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</si>
  <si>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</si>
  <si>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</si>
  <si>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</si>
  <si>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</si>
  <si>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</si>
  <si>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</si>
  <si>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</si>
  <si>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VIŠAK/MANJAK IZ PRETHODNE(IH) GODINE KOJI ĆE SE POKRITI)RASPOREDITI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</si>
  <si>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</si>
  <si>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</si>
  <si>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</si>
  <si>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</si>
  <si>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</si>
  <si>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</si>
  <si>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</si>
  <si>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</si>
  <si>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</si>
  <si>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</si>
  <si>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</si>
  <si>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</si>
  <si>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</si>
  <si>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</si>
  <si>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</si>
  <si>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</si>
  <si>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</si>
  <si>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</si>
  <si>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</si>
  <si>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</si>
  <si>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</si>
  <si>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</si>
  <si>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</si>
  <si>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</si>
  <si>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</si>
  <si>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</si>
  <si>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</si>
  <si>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</si>
  <si>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</si>
  <si>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</si>
  <si>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</si>
  <si>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</si>
  <si>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</si>
  <si>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</si>
  <si>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</si>
  <si>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</si>
  <si>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</si>
  <si>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</si>
  <si>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</si>
  <si>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</si>
  <si>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</si>
  <si>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</si>
  <si>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</si>
  <si>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</si>
  <si>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</si>
  <si>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</si>
  <si>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</si>
  <si>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</si>
  <si>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</si>
  <si>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</si>
  <si>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</si>
  <si>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</si>
  <si>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</si>
  <si>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</si>
  <si>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VIŠAK PRIHODA IZ PRETHODNE GODINE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</si>
  <si>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</si>
  <si>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</si>
  <si>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</si>
  <si>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</si>
  <si>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</si>
  <si>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</si>
  <si>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</si>
  <si>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</si>
  <si>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</si>
  <si>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</si>
  <si>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</si>
  <si>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</si>
  <si>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</si>
  <si>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</si>
  <si>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</si>
  <si>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</si>
  <si>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</si>
  <si>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INDEKS 3/1</t>
  </si>
  <si>
    <t>INDEKS 3/2</t>
  </si>
  <si>
    <t>IZVRŠENJE 2022.</t>
  </si>
  <si>
    <t>PRIHODI I RASHODI PO IZVORIMA FINANCIRANJA</t>
  </si>
  <si>
    <t>OZNAKA IF</t>
  </si>
  <si>
    <t>NAZIV IZVORA FINANCIRANJA</t>
  </si>
  <si>
    <t>VIŠAK/MANJAK PRIHODA</t>
  </si>
  <si>
    <t>PRIHODI ZA POSEBNE NAMJENE</t>
  </si>
  <si>
    <t>UKUPNI PRIHODI</t>
  </si>
  <si>
    <t>UKUPNI RASHODI</t>
  </si>
  <si>
    <t>UKUPNO  VIŠAK/MANJAK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</si>
  <si>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</si>
  <si>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</si>
  <si>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</si>
  <si>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</si>
  <si>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</si>
  <si>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</si>
  <si>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PRIHODI ZA POSEBNE NAMJENE</t>
  </si>
  <si>
    <t xml:space="preserve">Izvor: DONACIJE </t>
  </si>
  <si>
    <t xml:space="preserve">Izvor: PRIHODI ZA POSEBNE NAMJENE </t>
  </si>
  <si>
    <t xml:space="preserve">Izvor:  POMOĆI </t>
  </si>
  <si>
    <t>Izvor:  DONACIJE</t>
  </si>
  <si>
    <t>Izvor: PRIHODI OD PRODAJE NEFINANCIJSKE IMOVINE</t>
  </si>
  <si>
    <t>Izvor:  POMOĆI BPŽ</t>
  </si>
  <si>
    <t>Izvor: PRIHODI ZA POSEBNE NAMJENE</t>
  </si>
  <si>
    <t>Izvor:  PRIHODI OD PRODAJE NEFINANCIJSKE IMOVINE</t>
  </si>
  <si>
    <t>Višak prihoda</t>
  </si>
  <si>
    <t>Tekuće pomoći iz Ministarstva znanosti i obrazovanja</t>
  </si>
  <si>
    <t>RAČUN/OPIS</t>
  </si>
  <si>
    <t>UKUPAN DONOS VIŠKA/MANJKA IZ PRETHODNE(IH) GODINA</t>
  </si>
  <si>
    <t>VIŠKOVI/MANJKOVI</t>
  </si>
  <si>
    <t>RAČUN PRIHODA I RASHODA</t>
  </si>
  <si>
    <t>RAČUN FINANCIRANJA</t>
  </si>
  <si>
    <t>RAČUN</t>
  </si>
  <si>
    <t>5 (4/2*100)</t>
  </si>
  <si>
    <t>6 (4/3*100)</t>
  </si>
  <si>
    <t>UKUPNO PRIHODI + VIŠAK KORIŠTEN ZA POKR.RASHODA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</si>
  <si>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</si>
  <si>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</si>
  <si>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</si>
  <si>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</si>
  <si>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</si>
  <si>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</si>
  <si>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</si>
  <si>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</si>
  <si>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</si>
  <si>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4(3/4*100)</t>
  </si>
  <si>
    <t>4(3/2*100)</t>
  </si>
  <si>
    <t>POSEBNI DIO</t>
  </si>
  <si>
    <t xml:space="preserve">INDUSTRIJSKO OBRTNIČKA ŠKOLA </t>
  </si>
  <si>
    <t>Ljudevita Gaja 22, Nova Gradiška</t>
  </si>
  <si>
    <t>OIB: 64838086978</t>
  </si>
  <si>
    <t>INDUSTRIJSKO OBRTNIČKA ŠKOLA</t>
  </si>
  <si>
    <t>Podglava  17909 IOŠ NOVA GRADIŠKA</t>
  </si>
  <si>
    <t>Uređaji,strojevi i oprema za ostale namjene</t>
  </si>
  <si>
    <t>Računalna oprema</t>
  </si>
  <si>
    <t>Knjige-donacija državni prpračun</t>
  </si>
  <si>
    <t>Aktivnost A600010 EU projekti</t>
  </si>
  <si>
    <t>OSTALI RASHODI</t>
  </si>
  <si>
    <t>Tekuće donacije u novcu</t>
  </si>
  <si>
    <t>Prihodi od prodaje proizvoda i usluga</t>
  </si>
  <si>
    <t>Pomoći od inozemnih vlada</t>
  </si>
  <si>
    <t xml:space="preserve">Tekuće pomoći iz proračuna </t>
  </si>
  <si>
    <t>Pomoći proračuna iz drugih proračuna</t>
  </si>
  <si>
    <t>ZA RAZDOBLJE 01.01.-30.06.2023.</t>
  </si>
  <si>
    <t>PLANIRANO 2023.</t>
  </si>
  <si>
    <t>IZVRŠENJE 2023.</t>
  </si>
  <si>
    <t>Usluge telefona,pošte i prijevoza</t>
  </si>
  <si>
    <t xml:space="preserve">Sitan inventar i autogume </t>
  </si>
  <si>
    <t xml:space="preserve">Tekuće donacije u naravi </t>
  </si>
  <si>
    <t xml:space="preserve">Stručno usvaršavanje zaposlenika </t>
  </si>
  <si>
    <t xml:space="preserve">Tekuće donacije </t>
  </si>
  <si>
    <t>Ostali rashodi</t>
  </si>
  <si>
    <t>Ljudevita Gaja BB, Nova Gradiška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</si>
</sst>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19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4" xfId="0" applyNumberFormat="1" applyFont="1" applyFill="1" applyBorder="1" applyAlignment="1" applyProtection="1">
      <alignment horizontal="right" wrapText="1"/>
    </xf>
    <xf numFmtId="0" fontId="3" fillId="0" borderId="17" xfId="0" applyNumberFormat="1" applyFont="1" applyFill="1" applyBorder="1" applyAlignment="1" applyProtection="1">
      <alignment wrapText="1"/>
    </xf>
    <xf numFmtId="0" fontId="2" fillId="0" borderId="17" xfId="0" applyNumberFormat="1" applyFont="1" applyFill="1" applyBorder="1" applyAlignment="1" applyProtection="1">
      <alignment wrapText="1"/>
    </xf>
    <xf numFmtId="0" fontId="2" fillId="0" borderId="17" xfId="0" applyNumberFormat="1" applyFont="1" applyFill="1" applyBorder="1" applyAlignment="1" applyProtection="1">
      <alignment horizontal="center" wrapText="1"/>
    </xf>
    <xf numFmtId="4" fontId="2" fillId="0" borderId="14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left" wrapText="1"/>
    </xf>
    <xf numFmtId="4" fontId="1" fillId="0" borderId="0" xfId="0" applyNumberFormat="1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4" xfId="0" applyNumberFormat="1" applyFont="1" applyFill="1" applyBorder="1" applyAlignment="1"/>
    <xf numFmtId="4" fontId="11" fillId="9" borderId="2" xfId="1" applyNumberFormat="1" applyFont="1" applyFill="1" applyBorder="1" applyAlignment="1" applyProtection="1">
      <alignment horizontal="right" vertical="center" wrapText="1" readingOrder="1"/>
      <protection locked="0"/>
    </xf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3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4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10" borderId="1" xfId="0" applyFill="1" applyBorder="1" applyAlignment="1"/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2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4" xfId="0" applyNumberFormat="1" applyFont="1" applyBorder="1" applyAlignment="1" applyProtection="1">
      <alignment horizontal="center" vertical="center" wrapText="1"/>
      <protection locked="0"/>
    </xf>
    <xf numFmtId="10" fontId="0" fillId="0" borderId="0" xfId="0" applyNumberFormat="1" applyFill="1" applyAlignment="1"/>
    <xf numFmtId="1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0" fontId="11" fillId="11" borderId="3" xfId="0" applyFont="1" applyFill="1" applyBorder="1" applyAlignment="1">
      <alignment horizontal="center" vertical="center" readingOrder="1"/>
    </xf>
    <xf numFmtId="0" fontId="11" fillId="11" borderId="4" xfId="0" applyFont="1" applyFill="1" applyBorder="1" applyAlignment="1">
      <alignment horizontal="left" vertical="center" readingOrder="1"/>
    </xf>
    <xf numFmtId="165" fontId="10" fillId="0" borderId="0" xfId="0" applyNumberFormat="1" applyFont="1" applyBorder="1" applyAlignment="1">
      <alignment horizontal="left" vertical="center" readingOrder="1"/>
    </xf>
    <xf numFmtId="165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28" xfId="0" applyNumberFormat="1" applyFont="1" applyFill="1" applyBorder="1" applyAlignment="1" applyProtection="1">
      <alignment vertical="center"/>
    </xf>
    <xf numFmtId="165" fontId="4" fillId="0" borderId="28" xfId="1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/>
    <xf numFmtId="165" fontId="15" fillId="0" borderId="0" xfId="0" applyNumberFormat="1" applyFont="1" applyFill="1" applyBorder="1" applyAlignment="1" applyProtection="1">
      <alignment horizontal="left" vertical="center" readingOrder="1"/>
    </xf>
    <xf numFmtId="0" fontId="9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 readingOrder="1"/>
    </xf>
    <xf numFmtId="165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4" xfId="0" applyNumberFormat="1" applyFont="1" applyFill="1" applyBorder="1" applyAlignment="1">
      <alignment horizontal="right"/>
    </xf>
    <xf numFmtId="0" fontId="8" fillId="0" borderId="15" xfId="0" applyFont="1" applyFill="1" applyBorder="1" applyAlignment="1">
      <alignment horizontal="left"/>
    </xf>
    <xf numFmtId="4" fontId="3" fillId="0" borderId="14" xfId="0" applyNumberFormat="1" applyFont="1" applyFill="1" applyBorder="1" applyAlignment="1"/>
    <xf numFmtId="0" fontId="3" fillId="0" borderId="17" xfId="0" quotePrefix="1" applyFont="1" applyFill="1" applyBorder="1" applyAlignment="1">
      <alignment horizontal="left"/>
    </xf>
    <xf numFmtId="0" fontId="3" fillId="14" borderId="16" xfId="0" applyNumberFormat="1" applyFont="1" applyFill="1" applyBorder="1" applyAlignment="1" applyProtection="1">
      <alignment horizontal="center" vertical="center" wrapText="1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 applyProtection="1">
      <alignment horizontal="right" wrapText="1"/>
    </xf>
    <xf numFmtId="4" fontId="1" fillId="0" borderId="14" xfId="0" applyNumberFormat="1" applyFont="1" applyFill="1" applyBorder="1" applyAlignment="1"/>
    <xf numFmtId="4" fontId="1" fillId="0" borderId="14" xfId="0" applyNumberFormat="1" applyFont="1" applyFill="1" applyBorder="1" applyAlignment="1" applyProtection="1">
      <alignment wrapText="1"/>
    </xf>
    <xf numFmtId="4" fontId="2" fillId="0" borderId="14" xfId="0" applyNumberFormat="1" applyFont="1" applyFill="1" applyBorder="1" applyAlignment="1"/>
    <xf numFmtId="0" fontId="3" fillId="8" borderId="14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4" xfId="1" applyNumberFormat="1" applyFont="1" applyBorder="1" applyAlignment="1" applyProtection="1">
      <alignment horizontal="center" vertical="center"/>
      <protection locked="0"/>
    </xf>
    <xf numFmtId="4" fontId="16" fillId="0" borderId="14" xfId="1" applyNumberFormat="1" applyFont="1" applyBorder="1" applyAlignment="1" applyProtection="1">
      <alignment horizontal="center" vertical="center"/>
      <protection locked="0"/>
    </xf>
    <xf numFmtId="4" fontId="11" fillId="11" borderId="18" xfId="2" applyNumberFormat="1" applyFont="1" applyFill="1" applyBorder="1" applyAlignment="1">
      <alignment horizontal="right" vertical="center"/>
    </xf>
    <xf numFmtId="4" fontId="10" fillId="0" borderId="19" xfId="2" applyNumberFormat="1" applyFont="1" applyBorder="1" applyAlignment="1">
      <alignment horizontal="right" vertical="center" readingOrder="1"/>
    </xf>
    <xf numFmtId="4" fontId="9" fillId="0" borderId="19" xfId="2" applyNumberFormat="1" applyFont="1" applyBorder="1" applyAlignment="1">
      <alignment horizontal="right" vertical="center" readingOrder="1"/>
    </xf>
    <xf numFmtId="4" fontId="15" fillId="0" borderId="19" xfId="2" applyNumberFormat="1" applyFont="1" applyFill="1" applyBorder="1" applyAlignment="1" applyProtection="1">
      <alignment horizontal="right" vertical="center" readingOrder="1"/>
    </xf>
    <xf numFmtId="4" fontId="4" fillId="0" borderId="19" xfId="2" applyNumberFormat="1" applyFont="1" applyFill="1" applyBorder="1" applyAlignment="1" applyProtection="1">
      <alignment horizontal="right" vertical="center" readingOrder="1"/>
    </xf>
    <xf numFmtId="4" fontId="11" fillId="11" borderId="19" xfId="2" applyNumberFormat="1" applyFont="1" applyFill="1" applyBorder="1" applyAlignment="1" applyProtection="1">
      <alignment horizontal="right" vertical="center"/>
    </xf>
    <xf numFmtId="4" fontId="15" fillId="0" borderId="19" xfId="2" applyNumberFormat="1" applyFont="1" applyFill="1" applyBorder="1" applyAlignment="1" applyProtection="1">
      <alignment horizontal="right" vertical="center"/>
    </xf>
    <xf numFmtId="4" fontId="4" fillId="0" borderId="19" xfId="2" applyNumberFormat="1" applyFont="1" applyFill="1" applyBorder="1" applyAlignment="1" applyProtection="1">
      <alignment horizontal="right" vertical="center"/>
    </xf>
    <xf numFmtId="4" fontId="4" fillId="0" borderId="29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20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8" xfId="2" applyNumberFormat="1" applyFont="1" applyFill="1" applyBorder="1" applyAlignment="1" applyProtection="1">
      <alignment horizontal="right" vertical="center"/>
    </xf>
    <xf numFmtId="4" fontId="15" fillId="0" borderId="19" xfId="2" applyNumberFormat="1" applyFont="1" applyFill="1" applyBorder="1" applyAlignment="1" applyProtection="1">
      <alignment horizontal="right"/>
    </xf>
    <xf numFmtId="4" fontId="4" fillId="0" borderId="19" xfId="2" applyNumberFormat="1" applyFont="1" applyFill="1" applyBorder="1" applyAlignment="1" applyProtection="1">
      <alignment horizontal="right"/>
    </xf>
    <xf numFmtId="4" fontId="2" fillId="0" borderId="14" xfId="0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19" xfId="2" applyNumberFormat="1" applyFont="1" applyBorder="1" applyAlignment="1">
      <alignment horizontal="right" vertical="center"/>
    </xf>
    <xf numFmtId="4" fontId="15" fillId="0" borderId="14" xfId="1" applyNumberFormat="1" applyFont="1" applyBorder="1" applyAlignment="1" applyProtection="1">
      <alignment horizontal="center" vertical="center"/>
      <protection locked="0"/>
    </xf>
    <xf numFmtId="4" fontId="9" fillId="4" borderId="19" xfId="2" applyNumberFormat="1" applyFont="1" applyFill="1" applyBorder="1" applyAlignment="1">
      <alignment horizontal="right" vertical="center" readingOrder="1"/>
    </xf>
    <xf numFmtId="4" fontId="11" fillId="11" borderId="19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4" xfId="0" applyNumberFormat="1" applyFont="1" applyBorder="1" applyAlignment="1" applyProtection="1">
      <alignment horizontal="center" vertical="center" wrapText="1"/>
      <protection locked="0"/>
    </xf>
    <xf numFmtId="4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/>
    </xf>
    <xf numFmtId="0" fontId="7" fillId="0" borderId="13" xfId="0" applyFont="1" applyFill="1" applyBorder="1" applyAlignment="1" applyProtection="1">
      <alignment wrapText="1" readingOrder="1"/>
      <protection locked="0"/>
    </xf>
    <xf numFmtId="0" fontId="7" fillId="0" borderId="6" xfId="0" applyFont="1" applyFill="1" applyBorder="1" applyAlignment="1" applyProtection="1">
      <alignment horizontal="left" wrapText="1" readingOrder="1"/>
      <protection locked="0"/>
    </xf>
    <xf numFmtId="0" fontId="10" fillId="0" borderId="7" xfId="0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4" fontId="9" fillId="0" borderId="0" xfId="0" applyNumberFormat="1" applyFont="1" applyFill="1" applyAlignment="1"/>
    <xf numFmtId="4" fontId="8" fillId="0" borderId="0" xfId="0" applyNumberFormat="1" applyFont="1" applyFill="1" applyAlignment="1"/>
    <xf numFmtId="165" fontId="10" fillId="0" borderId="4" xfId="1" applyNumberFormat="1" applyFont="1" applyBorder="1" applyAlignment="1">
      <alignment horizontal="right" vertical="center"/>
    </xf>
    <xf numFmtId="4" fontId="10" fillId="0" borderId="19" xfId="2" applyNumberFormat="1" applyFont="1" applyBorder="1" applyAlignment="1">
      <alignment horizontal="right" vertical="center"/>
    </xf>
    <xf numFmtId="0" fontId="3" fillId="14" borderId="14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7" xfId="0" quotePrefix="1" applyFont="1" applyFill="1" applyBorder="1" applyAlignment="1">
      <alignment horizontal="center" vertical="center" wrapText="1"/>
    </xf>
    <xf numFmtId="0" fontId="3" fillId="14" borderId="21" xfId="0" quotePrefix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15" xfId="0" quotePrefix="1" applyNumberFormat="1" applyFont="1" applyFill="1" applyBorder="1" applyAlignment="1" applyProtection="1">
      <alignment horizontal="left" wrapText="1"/>
    </xf>
    <xf numFmtId="0" fontId="1" fillId="0" borderId="17" xfId="0" applyNumberFormat="1" applyFont="1" applyFill="1" applyBorder="1" applyAlignment="1" applyProtection="1">
      <alignment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7" xfId="0" quotePrefix="1" applyFont="1" applyFill="1" applyBorder="1" applyAlignment="1">
      <alignment horizontal="center" vertical="center" wrapText="1"/>
    </xf>
    <xf numFmtId="0" fontId="3" fillId="8" borderId="21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4" xfId="0" applyNumberFormat="1" applyFont="1" applyFill="1" applyBorder="1" applyAlignment="1" applyProtection="1">
      <alignment horizontal="left"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4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left" wrapText="1"/>
    </xf>
    <xf numFmtId="0" fontId="8" fillId="0" borderId="15" xfId="0" applyNumberFormat="1" applyFont="1" applyFill="1" applyBorder="1" applyAlignment="1" applyProtection="1">
      <alignment horizontal="left" wrapText="1"/>
    </xf>
    <xf numFmtId="0" fontId="1" fillId="0" borderId="17" xfId="0" applyNumberFormat="1" applyFont="1" applyFill="1" applyBorder="1" applyAlignment="1" applyProtection="1"/>
    <xf numFmtId="0" fontId="1" fillId="0" borderId="15" xfId="0" quotePrefix="1" applyFont="1" applyFill="1" applyBorder="1" applyAlignment="1">
      <alignment horizontal="left"/>
    </xf>
    <xf numFmtId="0" fontId="1" fillId="0" borderId="15" xfId="0" quotePrefix="1" applyNumberFormat="1" applyFont="1" applyFill="1" applyBorder="1" applyAlignment="1" applyProtection="1">
      <alignment horizontal="left" wrapText="1"/>
    </xf>
    <xf numFmtId="1" fontId="17" fillId="0" borderId="15" xfId="0" applyNumberFormat="1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11" fillId="9" borderId="24" xfId="0" applyFont="1" applyFill="1" applyBorder="1" applyAlignment="1" applyProtection="1">
      <alignment vertical="center" wrapText="1" readingOrder="1"/>
      <protection locked="0"/>
    </xf>
    <xf numFmtId="0" fontId="11" fillId="9" borderId="25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3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1" fillId="9" borderId="10" xfId="0" applyFont="1" applyFill="1" applyBorder="1" applyAlignment="1" applyProtection="1">
      <alignment vertical="center" wrapText="1" readingOrder="1"/>
      <protection locked="0"/>
    </xf>
    <xf numFmtId="0" fontId="11" fillId="9" borderId="11" xfId="0" applyFont="1" applyFill="1" applyBorder="1" applyAlignment="1" applyProtection="1">
      <alignment vertical="center" wrapText="1" readingOrder="1"/>
      <protection locked="0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left"/>
    </xf>
    <xf numFmtId="0" fontId="11" fillId="10" borderId="17" xfId="0" applyFont="1" applyFill="1" applyBorder="1" applyAlignment="1">
      <alignment horizontal="left"/>
    </xf>
    <xf numFmtId="0" fontId="11" fillId="10" borderId="2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 applyProtection="1">
      <alignment horizontal="left" wrapText="1" readingOrder="1"/>
      <protection locked="0"/>
    </xf>
    <xf numFmtId="0" fontId="7" fillId="0" borderId="26" xfId="0" applyFont="1" applyFill="1" applyBorder="1" applyAlignment="1" applyProtection="1">
      <alignment horizontal="left" wrapText="1" readingOrder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workbookViewId="0">
      <selection activeCell="Q6" sqref="Q6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6" customWidth="1"/>
    <col min="5" max="5" width="31.28515625" style="23" customWidth="1"/>
    <col min="6" max="7" width="18" style="23" customWidth="1"/>
    <col min="8" max="8" width="17.85546875" style="23" customWidth="1"/>
    <col min="9" max="9" width="18" style="23" customWidth="1"/>
    <col min="10" max="10" width="18" style="167" customWidth="1"/>
    <col min="11" max="16384" width="8.85546875" style="24"/>
  </cols>
  <sheetData>
    <row r="1" spans="1:10" x14ac:dyDescent="0.2">
      <c r="A1" s="22" t="s">
        <v>92</v>
      </c>
      <c r="B1" s="22"/>
      <c r="C1" s="22"/>
      <c r="D1" s="22"/>
      <c r="E1" s="22"/>
      <c r="F1" s="22"/>
      <c r="G1" s="22"/>
      <c r="I1" s="22"/>
      <c r="J1" s="22"/>
    </row>
    <row r="2" spans="1:10" x14ac:dyDescent="0.2">
      <c r="A2" s="266" t="s">
        <v>223</v>
      </c>
      <c r="B2" s="267"/>
      <c r="C2" s="267"/>
      <c r="D2" s="267"/>
      <c r="E2" s="267"/>
      <c r="F2" s="267"/>
      <c r="G2" s="267"/>
      <c r="I2" s="24"/>
      <c r="J2" s="168"/>
    </row>
    <row r="3" spans="1:10" ht="13.15" customHeight="1" x14ac:dyDescent="0.2">
      <c r="A3" s="268" t="s">
        <v>247</v>
      </c>
      <c r="B3" s="268"/>
      <c r="C3" s="268"/>
      <c r="D3" s="268"/>
      <c r="E3" s="268"/>
      <c r="F3" s="24"/>
      <c r="G3" s="24"/>
      <c r="I3" s="24"/>
      <c r="J3" s="168"/>
    </row>
    <row r="4" spans="1:10" x14ac:dyDescent="0.2">
      <c r="A4" s="266" t="s">
        <v>225</v>
      </c>
      <c r="B4" s="267"/>
      <c r="C4" s="267"/>
      <c r="D4" s="267"/>
      <c r="E4" s="267"/>
      <c r="F4" s="267"/>
      <c r="G4" s="267"/>
      <c r="I4" s="24"/>
      <c r="J4" s="168"/>
    </row>
    <row r="6" spans="1:10" s="23" customFormat="1" ht="21.6" customHeight="1" x14ac:dyDescent="0.2">
      <c r="A6" s="260" t="s">
        <v>106</v>
      </c>
      <c r="B6" s="260"/>
      <c r="C6" s="260"/>
      <c r="D6" s="260"/>
      <c r="E6" s="260"/>
      <c r="F6" s="260"/>
      <c r="G6" s="260"/>
      <c r="H6" s="260"/>
      <c r="I6" s="260"/>
      <c r="J6" s="260"/>
    </row>
    <row r="7" spans="1:10" s="23" customFormat="1" ht="21.6" customHeight="1" x14ac:dyDescent="0.2">
      <c r="A7" s="260" t="s">
        <v>238</v>
      </c>
      <c r="B7" s="260"/>
      <c r="C7" s="260"/>
      <c r="D7" s="260"/>
      <c r="E7" s="260"/>
      <c r="F7" s="260"/>
      <c r="G7" s="260"/>
      <c r="H7" s="260"/>
      <c r="I7" s="260"/>
      <c r="J7" s="260"/>
    </row>
    <row r="8" spans="1:10" s="23" customFormat="1" ht="21.6" customHeight="1" x14ac:dyDescent="0.2">
      <c r="A8" s="260" t="s">
        <v>93</v>
      </c>
      <c r="B8" s="260"/>
      <c r="C8" s="260"/>
      <c r="D8" s="260"/>
      <c r="E8" s="260"/>
      <c r="F8" s="260"/>
      <c r="G8" s="260"/>
      <c r="H8" s="260"/>
      <c r="I8" s="260"/>
      <c r="J8" s="260"/>
    </row>
    <row r="9" spans="1:10" s="23" customFormat="1" ht="9" customHeight="1" x14ac:dyDescent="0.2">
      <c r="A9" s="25"/>
      <c r="B9" s="26"/>
      <c r="C9" s="26"/>
      <c r="D9" s="26"/>
      <c r="E9" s="26"/>
      <c r="J9" s="167"/>
    </row>
    <row r="10" spans="1:10" s="23" customFormat="1" ht="27.75" customHeight="1" x14ac:dyDescent="0.2">
      <c r="A10" s="263" t="s">
        <v>202</v>
      </c>
      <c r="B10" s="264"/>
      <c r="C10" s="264"/>
      <c r="D10" s="264"/>
      <c r="E10" s="265"/>
      <c r="F10" s="209" t="s">
        <v>176</v>
      </c>
      <c r="G10" s="209" t="s">
        <v>239</v>
      </c>
      <c r="H10" s="209" t="s">
        <v>240</v>
      </c>
      <c r="I10" s="209" t="s">
        <v>174</v>
      </c>
      <c r="J10" s="209" t="s">
        <v>175</v>
      </c>
    </row>
    <row r="11" spans="1:10" s="197" customFormat="1" ht="19.899999999999999" customHeight="1" x14ac:dyDescent="0.2">
      <c r="A11" s="257" t="s">
        <v>205</v>
      </c>
      <c r="B11" s="258"/>
      <c r="C11" s="258"/>
      <c r="D11" s="258"/>
      <c r="E11" s="259"/>
      <c r="F11" s="202">
        <v>1</v>
      </c>
      <c r="G11" s="203">
        <v>2</v>
      </c>
      <c r="H11" s="203">
        <v>3</v>
      </c>
      <c r="I11" s="202">
        <v>4</v>
      </c>
      <c r="J11" s="202">
        <v>5</v>
      </c>
    </row>
    <row r="12" spans="1:10" s="195" customFormat="1" ht="17.25" customHeight="1" x14ac:dyDescent="0.2">
      <c r="A12" s="279" t="s">
        <v>94</v>
      </c>
      <c r="B12" s="262"/>
      <c r="C12" s="262"/>
      <c r="D12" s="262"/>
      <c r="E12" s="280"/>
      <c r="F12" s="27">
        <f>F13+F14</f>
        <v>624611.75999999989</v>
      </c>
      <c r="G12" s="27">
        <f>G13+G14</f>
        <v>1246059.73</v>
      </c>
      <c r="H12" s="27">
        <f>H13+H14</f>
        <v>650844.36</v>
      </c>
      <c r="I12" s="27">
        <f>ROUND(H12/F12*100,2)</f>
        <v>104.2</v>
      </c>
      <c r="J12" s="27">
        <f>ROUND(H12/G12*100,2)</f>
        <v>52.23</v>
      </c>
    </row>
    <row r="13" spans="1:10" s="195" customFormat="1" ht="19.899999999999999" customHeight="1" x14ac:dyDescent="0.2">
      <c r="A13" s="278" t="s">
        <v>95</v>
      </c>
      <c r="B13" s="262"/>
      <c r="C13" s="262"/>
      <c r="D13" s="262"/>
      <c r="E13" s="280"/>
      <c r="F13" s="204">
        <f>'opći po ekonomskoj'!C13</f>
        <v>624611.75999999989</v>
      </c>
      <c r="G13" s="204">
        <f>'opći po ekonomskoj'!D13</f>
        <v>1245528.53</v>
      </c>
      <c r="H13" s="204">
        <f>'opći po ekonomskoj'!E13</f>
        <v>649461.01</v>
      </c>
      <c r="I13" s="204">
        <f t="shared" ref="I13:I29" si="0">ROUND(H13/F13*100,2)</f>
        <v>103.98</v>
      </c>
      <c r="J13" s="204">
        <f t="shared" ref="J13:J18" si="1">ROUND(H13/G13*100,2)</f>
        <v>52.14</v>
      </c>
    </row>
    <row r="14" spans="1:10" s="195" customFormat="1" ht="19.899999999999999" customHeight="1" x14ac:dyDescent="0.2">
      <c r="A14" s="281" t="s">
        <v>96</v>
      </c>
      <c r="B14" s="280"/>
      <c r="C14" s="280"/>
      <c r="D14" s="280"/>
      <c r="E14" s="280"/>
      <c r="F14" s="204">
        <f>'opći po ekonomskoj'!C27</f>
        <v>0</v>
      </c>
      <c r="G14" s="204">
        <f>'opći po ekonomskoj'!D27</f>
        <v>531.20000000000005</v>
      </c>
      <c r="H14" s="204">
        <f>'opći po ekonomskoj'!E27</f>
        <v>1383.35</v>
      </c>
      <c r="I14" s="204" t="e">
        <f t="shared" si="0"/>
        <v>#DIV/0!</v>
      </c>
      <c r="J14" s="204">
        <f t="shared" si="1"/>
        <v>260.42</v>
      </c>
    </row>
    <row r="15" spans="1:10" s="195" customFormat="1" ht="19.899999999999999" customHeight="1" x14ac:dyDescent="0.2">
      <c r="A15" s="199" t="s">
        <v>97</v>
      </c>
      <c r="B15" s="196"/>
      <c r="C15" s="196"/>
      <c r="D15" s="196"/>
      <c r="E15" s="196"/>
      <c r="F15" s="198">
        <f>F16+F17</f>
        <v>690207.80000000016</v>
      </c>
      <c r="G15" s="198">
        <f>G16+G17</f>
        <v>1246059.73</v>
      </c>
      <c r="H15" s="198">
        <f>H16+H17</f>
        <v>648170.34000000008</v>
      </c>
      <c r="I15" s="198">
        <f t="shared" si="0"/>
        <v>93.91</v>
      </c>
      <c r="J15" s="198">
        <f t="shared" si="1"/>
        <v>52.02</v>
      </c>
    </row>
    <row r="16" spans="1:10" s="195" customFormat="1" ht="19.899999999999999" customHeight="1" x14ac:dyDescent="0.2">
      <c r="A16" s="282" t="s">
        <v>98</v>
      </c>
      <c r="B16" s="262"/>
      <c r="C16" s="262"/>
      <c r="D16" s="262"/>
      <c r="E16" s="262"/>
      <c r="F16" s="205">
        <f>'opći po ekonomskoj'!C37</f>
        <v>686711.38000000012</v>
      </c>
      <c r="G16" s="205">
        <f>'opći po ekonomskoj'!D37</f>
        <v>1241690.8599999999</v>
      </c>
      <c r="H16" s="205">
        <f>'opći po ekonomskoj'!E37</f>
        <v>643009.25000000012</v>
      </c>
      <c r="I16" s="205">
        <f t="shared" si="0"/>
        <v>93.64</v>
      </c>
      <c r="J16" s="205">
        <f t="shared" si="1"/>
        <v>51.78</v>
      </c>
    </row>
    <row r="17" spans="1:11" s="195" customFormat="1" ht="19.899999999999999" customHeight="1" x14ac:dyDescent="0.2">
      <c r="A17" s="281" t="s">
        <v>99</v>
      </c>
      <c r="B17" s="280"/>
      <c r="C17" s="280"/>
      <c r="D17" s="280"/>
      <c r="E17" s="280"/>
      <c r="F17" s="205">
        <f>'opći po ekonomskoj'!C54</f>
        <v>3496.42</v>
      </c>
      <c r="G17" s="205">
        <f>'opći po ekonomskoj'!D54</f>
        <v>4368.869999999999</v>
      </c>
      <c r="H17" s="205">
        <f>'opći po ekonomskoj'!E54</f>
        <v>5161.09</v>
      </c>
      <c r="I17" s="205">
        <f t="shared" si="0"/>
        <v>147.61000000000001</v>
      </c>
      <c r="J17" s="205">
        <f t="shared" si="1"/>
        <v>118.13</v>
      </c>
    </row>
    <row r="18" spans="1:11" s="195" customFormat="1" ht="19.899999999999999" customHeight="1" x14ac:dyDescent="0.2">
      <c r="A18" s="261" t="s">
        <v>100</v>
      </c>
      <c r="B18" s="262"/>
      <c r="C18" s="262"/>
      <c r="D18" s="262"/>
      <c r="E18" s="262"/>
      <c r="F18" s="27">
        <f>+F12-F15</f>
        <v>-65596.04000000027</v>
      </c>
      <c r="G18" s="27">
        <f>+G12-G15</f>
        <v>0</v>
      </c>
      <c r="H18" s="27">
        <f>+H12-H15</f>
        <v>2674.0199999999022</v>
      </c>
      <c r="I18" s="27">
        <f t="shared" si="0"/>
        <v>-4.08</v>
      </c>
      <c r="J18" s="27" t="e">
        <f t="shared" si="1"/>
        <v>#DIV/0!</v>
      </c>
    </row>
    <row r="19" spans="1:11" s="195" customFormat="1" ht="19.899999999999999" customHeight="1" x14ac:dyDescent="0.2">
      <c r="A19" s="260"/>
      <c r="B19" s="269"/>
      <c r="C19" s="269"/>
      <c r="D19" s="269"/>
      <c r="E19" s="269"/>
      <c r="F19" s="270"/>
      <c r="G19" s="270"/>
      <c r="H19" s="270"/>
    </row>
    <row r="20" spans="1:11" s="195" customFormat="1" ht="19.899999999999999" customHeight="1" x14ac:dyDescent="0.2">
      <c r="A20" s="256" t="s">
        <v>204</v>
      </c>
      <c r="B20" s="256"/>
      <c r="C20" s="256"/>
      <c r="D20" s="256"/>
      <c r="E20" s="256"/>
      <c r="F20" s="203"/>
      <c r="G20" s="203"/>
      <c r="H20" s="203"/>
      <c r="I20" s="203"/>
      <c r="J20" s="203"/>
    </row>
    <row r="21" spans="1:11" s="187" customFormat="1" ht="29.45" customHeight="1" x14ac:dyDescent="0.2">
      <c r="A21" s="271" t="s">
        <v>203</v>
      </c>
      <c r="B21" s="272"/>
      <c r="C21" s="272"/>
      <c r="D21" s="272"/>
      <c r="E21" s="273"/>
      <c r="F21" s="206"/>
      <c r="G21" s="206"/>
      <c r="H21" s="207"/>
      <c r="I21" s="205" t="e">
        <f t="shared" si="0"/>
        <v>#DIV/0!</v>
      </c>
      <c r="J21" s="205" t="e">
        <f t="shared" ref="J21:J22" si="2">ROUND(H21/G21*100,2)</f>
        <v>#DIV/0!</v>
      </c>
    </row>
    <row r="22" spans="1:11" s="195" customFormat="1" ht="29.45" customHeight="1" x14ac:dyDescent="0.2">
      <c r="A22" s="274" t="s">
        <v>101</v>
      </c>
      <c r="B22" s="275"/>
      <c r="C22" s="275"/>
      <c r="D22" s="275"/>
      <c r="E22" s="276"/>
      <c r="F22" s="200">
        <f>'opći po ekonomskoj'!C30</f>
        <v>0</v>
      </c>
      <c r="G22" s="200">
        <f>'opći po ekonomskoj'!D30</f>
        <v>0</v>
      </c>
      <c r="H22" s="200">
        <f>'opći po ekonomskoj'!E30</f>
        <v>0</v>
      </c>
      <c r="I22" s="27" t="e">
        <f t="shared" si="0"/>
        <v>#DIV/0!</v>
      </c>
      <c r="J22" s="27" t="e">
        <f t="shared" si="2"/>
        <v>#DIV/0!</v>
      </c>
    </row>
    <row r="23" spans="1:11" s="195" customFormat="1" ht="19.899999999999999" customHeight="1" x14ac:dyDescent="0.2">
      <c r="A23" s="277"/>
      <c r="B23" s="269"/>
      <c r="C23" s="269"/>
      <c r="D23" s="269"/>
      <c r="E23" s="269"/>
      <c r="F23" s="270"/>
      <c r="G23" s="270"/>
      <c r="H23" s="270"/>
    </row>
    <row r="24" spans="1:11" s="195" customFormat="1" ht="27.75" customHeight="1" x14ac:dyDescent="0.2">
      <c r="A24" s="257" t="s">
        <v>206</v>
      </c>
      <c r="B24" s="258"/>
      <c r="C24" s="258"/>
      <c r="D24" s="258"/>
      <c r="E24" s="259"/>
      <c r="F24" s="203"/>
      <c r="G24" s="203"/>
      <c r="H24" s="203"/>
      <c r="I24" s="203"/>
      <c r="J24" s="203"/>
    </row>
    <row r="25" spans="1:11" s="195" customFormat="1" ht="19.899999999999999" customHeight="1" x14ac:dyDescent="0.2">
      <c r="A25" s="278" t="s">
        <v>102</v>
      </c>
      <c r="B25" s="262"/>
      <c r="C25" s="262"/>
      <c r="D25" s="262"/>
      <c r="E25" s="262"/>
      <c r="F25" s="208">
        <v>0</v>
      </c>
      <c r="G25" s="208">
        <v>0</v>
      </c>
      <c r="H25" s="208">
        <v>0</v>
      </c>
      <c r="I25" s="204" t="e">
        <f t="shared" si="0"/>
        <v>#DIV/0!</v>
      </c>
      <c r="J25" s="204" t="e">
        <f t="shared" ref="J25:J29" si="3">ROUND(H25/G25*100,2)</f>
        <v>#DIV/0!</v>
      </c>
    </row>
    <row r="26" spans="1:11" s="195" customFormat="1" ht="19.899999999999999" customHeight="1" x14ac:dyDescent="0.2">
      <c r="A26" s="278" t="s">
        <v>103</v>
      </c>
      <c r="B26" s="262"/>
      <c r="C26" s="262"/>
      <c r="D26" s="262"/>
      <c r="E26" s="262"/>
      <c r="F26" s="208">
        <v>0</v>
      </c>
      <c r="G26" s="208">
        <v>0</v>
      </c>
      <c r="H26" s="208">
        <v>0</v>
      </c>
      <c r="I26" s="204" t="e">
        <f t="shared" si="0"/>
        <v>#DIV/0!</v>
      </c>
      <c r="J26" s="204" t="e">
        <f t="shared" si="3"/>
        <v>#DIV/0!</v>
      </c>
    </row>
    <row r="27" spans="1:11" s="195" customFormat="1" ht="19.899999999999999" customHeight="1" x14ac:dyDescent="0.2">
      <c r="A27" s="261" t="s">
        <v>104</v>
      </c>
      <c r="B27" s="262"/>
      <c r="C27" s="262"/>
      <c r="D27" s="262"/>
      <c r="E27" s="262"/>
      <c r="F27" s="200">
        <f>F25-F26</f>
        <v>0</v>
      </c>
      <c r="G27" s="200">
        <f>G25-G26</f>
        <v>0</v>
      </c>
      <c r="H27" s="200">
        <f>H25-H26</f>
        <v>0</v>
      </c>
      <c r="I27" s="198" t="e">
        <f t="shared" si="0"/>
        <v>#DIV/0!</v>
      </c>
      <c r="J27" s="198" t="e">
        <f t="shared" si="3"/>
        <v>#DIV/0!</v>
      </c>
    </row>
    <row r="28" spans="1:11" s="195" customFormat="1" ht="19.899999999999999" customHeight="1" x14ac:dyDescent="0.2">
      <c r="A28" s="201"/>
      <c r="B28" s="28"/>
      <c r="C28" s="29"/>
      <c r="D28" s="30"/>
      <c r="E28" s="28"/>
      <c r="F28" s="31"/>
      <c r="G28" s="31"/>
      <c r="H28" s="31"/>
      <c r="I28" s="232"/>
      <c r="J28" s="232" t="e">
        <f t="shared" si="3"/>
        <v>#DIV/0!</v>
      </c>
    </row>
    <row r="29" spans="1:11" s="195" customFormat="1" ht="19.899999999999999" customHeight="1" x14ac:dyDescent="0.2">
      <c r="A29" s="261" t="s">
        <v>105</v>
      </c>
      <c r="B29" s="262"/>
      <c r="C29" s="262"/>
      <c r="D29" s="262"/>
      <c r="E29" s="262"/>
      <c r="F29" s="200">
        <f>SUM(F18,F22,F27)</f>
        <v>-65596.04000000027</v>
      </c>
      <c r="G29" s="200">
        <f>SUM(G18,G22,G27)</f>
        <v>0</v>
      </c>
      <c r="H29" s="200">
        <f>SUM(H18,H22,H27)</f>
        <v>2674.0199999999022</v>
      </c>
      <c r="I29" s="198">
        <f t="shared" si="0"/>
        <v>-4.08</v>
      </c>
      <c r="J29" s="198" t="e">
        <f t="shared" si="3"/>
        <v>#DIV/0!</v>
      </c>
    </row>
    <row r="30" spans="1:11" x14ac:dyDescent="0.2">
      <c r="A30" s="32"/>
      <c r="B30" s="26"/>
      <c r="C30" s="26"/>
      <c r="D30" s="26"/>
      <c r="E30" s="26"/>
    </row>
    <row r="31" spans="1:11" x14ac:dyDescent="0.2">
      <c r="A31" s="34"/>
      <c r="B31" s="34"/>
      <c r="C31" s="34"/>
      <c r="D31" s="35"/>
      <c r="E31" s="34"/>
      <c r="F31" s="34"/>
      <c r="G31" s="34"/>
      <c r="H31" s="34"/>
      <c r="I31" s="34"/>
      <c r="J31" s="34"/>
      <c r="K31" s="22"/>
    </row>
    <row r="32" spans="1:11" x14ac:dyDescent="0.2">
      <c r="A32" s="34"/>
      <c r="B32" s="34"/>
      <c r="C32" s="34"/>
      <c r="D32" s="35"/>
      <c r="E32" s="34"/>
      <c r="F32" s="34"/>
      <c r="G32" s="34"/>
      <c r="H32" s="34"/>
      <c r="I32" s="34"/>
      <c r="J32" s="34"/>
      <c r="K32" s="22"/>
    </row>
    <row r="33" spans="1:11" x14ac:dyDescent="0.2">
      <c r="A33" s="34"/>
      <c r="B33" s="34"/>
      <c r="C33" s="34"/>
      <c r="D33" s="35"/>
      <c r="E33" s="34"/>
      <c r="F33" s="34"/>
      <c r="G33" s="34"/>
      <c r="H33" s="34"/>
      <c r="I33" s="34"/>
      <c r="J33" s="34"/>
      <c r="K33" s="22"/>
    </row>
  </sheetData>
  <mergeCells count="24">
    <mergeCell ref="A2:G2"/>
    <mergeCell ref="A3:E3"/>
    <mergeCell ref="A4:G4"/>
    <mergeCell ref="A27:E27"/>
    <mergeCell ref="A29:E29"/>
    <mergeCell ref="A19:H19"/>
    <mergeCell ref="A21:E21"/>
    <mergeCell ref="A22:E22"/>
    <mergeCell ref="A23:H23"/>
    <mergeCell ref="A25:E25"/>
    <mergeCell ref="A26:E26"/>
    <mergeCell ref="A12:E12"/>
    <mergeCell ref="A13:E13"/>
    <mergeCell ref="A14:E14"/>
    <mergeCell ref="A16:E16"/>
    <mergeCell ref="A17:E17"/>
    <mergeCell ref="A20:E20"/>
    <mergeCell ref="A24:E24"/>
    <mergeCell ref="A11:E11"/>
    <mergeCell ref="A6:J6"/>
    <mergeCell ref="A7:J7"/>
    <mergeCell ref="A8:J8"/>
    <mergeCell ref="A18:E18"/>
    <mergeCell ref="A10:E10"/>
  </mergeCells>
  <pageMargins left="0.39370078740157483" right="0" top="0.39370078740157483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zoomScale="110" zoomScaleNormal="110" workbookViewId="0">
      <selection activeCell="L58" sqref="L58"/>
    </sheetView>
  </sheetViews>
  <sheetFormatPr defaultColWidth="11.42578125" defaultRowHeight="11.25" x14ac:dyDescent="0.2"/>
  <cols>
    <col min="1" max="1" width="7" style="34" customWidth="1"/>
    <col min="2" max="2" width="44.7109375" style="34" customWidth="1"/>
    <col min="3" max="5" width="15" style="135" customWidth="1"/>
    <col min="6" max="6" width="15" style="228" customWidth="1"/>
    <col min="7" max="7" width="15" style="211" customWidth="1"/>
    <col min="8" max="220" width="11.42578125" style="34"/>
    <col min="221" max="221" width="16" style="34" customWidth="1"/>
    <col min="222" max="228" width="17.5703125" style="34" customWidth="1"/>
    <col min="229" max="229" width="7.85546875" style="34" customWidth="1"/>
    <col min="230" max="230" width="14.28515625" style="34" customWidth="1"/>
    <col min="231" max="231" width="7.85546875" style="34" customWidth="1"/>
    <col min="232" max="476" width="11.42578125" style="34"/>
    <col min="477" max="477" width="16" style="34" customWidth="1"/>
    <col min="478" max="484" width="17.5703125" style="34" customWidth="1"/>
    <col min="485" max="485" width="7.85546875" style="34" customWidth="1"/>
    <col min="486" max="486" width="14.28515625" style="34" customWidth="1"/>
    <col min="487" max="487" width="7.85546875" style="34" customWidth="1"/>
    <col min="488" max="732" width="11.42578125" style="34"/>
    <col min="733" max="733" width="16" style="34" customWidth="1"/>
    <col min="734" max="740" width="17.5703125" style="34" customWidth="1"/>
    <col min="741" max="741" width="7.85546875" style="34" customWidth="1"/>
    <col min="742" max="742" width="14.28515625" style="34" customWidth="1"/>
    <col min="743" max="743" width="7.85546875" style="34" customWidth="1"/>
    <col min="744" max="988" width="11.42578125" style="34"/>
    <col min="989" max="989" width="16" style="34" customWidth="1"/>
    <col min="990" max="996" width="17.5703125" style="34" customWidth="1"/>
    <col min="997" max="997" width="7.85546875" style="34" customWidth="1"/>
    <col min="998" max="998" width="14.28515625" style="34" customWidth="1"/>
    <col min="999" max="999" width="7.85546875" style="34" customWidth="1"/>
    <col min="1000" max="1244" width="11.42578125" style="34"/>
    <col min="1245" max="1245" width="16" style="34" customWidth="1"/>
    <col min="1246" max="1252" width="17.5703125" style="34" customWidth="1"/>
    <col min="1253" max="1253" width="7.85546875" style="34" customWidth="1"/>
    <col min="1254" max="1254" width="14.28515625" style="34" customWidth="1"/>
    <col min="1255" max="1255" width="7.85546875" style="34" customWidth="1"/>
    <col min="1256" max="1500" width="11.42578125" style="34"/>
    <col min="1501" max="1501" width="16" style="34" customWidth="1"/>
    <col min="1502" max="1508" width="17.5703125" style="34" customWidth="1"/>
    <col min="1509" max="1509" width="7.85546875" style="34" customWidth="1"/>
    <col min="1510" max="1510" width="14.28515625" style="34" customWidth="1"/>
    <col min="1511" max="1511" width="7.85546875" style="34" customWidth="1"/>
    <col min="1512" max="1756" width="11.42578125" style="34"/>
    <col min="1757" max="1757" width="16" style="34" customWidth="1"/>
    <col min="1758" max="1764" width="17.5703125" style="34" customWidth="1"/>
    <col min="1765" max="1765" width="7.85546875" style="34" customWidth="1"/>
    <col min="1766" max="1766" width="14.28515625" style="34" customWidth="1"/>
    <col min="1767" max="1767" width="7.85546875" style="34" customWidth="1"/>
    <col min="1768" max="2012" width="11.42578125" style="34"/>
    <col min="2013" max="2013" width="16" style="34" customWidth="1"/>
    <col min="2014" max="2020" width="17.5703125" style="34" customWidth="1"/>
    <col min="2021" max="2021" width="7.85546875" style="34" customWidth="1"/>
    <col min="2022" max="2022" width="14.28515625" style="34" customWidth="1"/>
    <col min="2023" max="2023" width="7.85546875" style="34" customWidth="1"/>
    <col min="2024" max="2268" width="11.42578125" style="34"/>
    <col min="2269" max="2269" width="16" style="34" customWidth="1"/>
    <col min="2270" max="2276" width="17.5703125" style="34" customWidth="1"/>
    <col min="2277" max="2277" width="7.85546875" style="34" customWidth="1"/>
    <col min="2278" max="2278" width="14.28515625" style="34" customWidth="1"/>
    <col min="2279" max="2279" width="7.85546875" style="34" customWidth="1"/>
    <col min="2280" max="2524" width="11.42578125" style="34"/>
    <col min="2525" max="2525" width="16" style="34" customWidth="1"/>
    <col min="2526" max="2532" width="17.5703125" style="34" customWidth="1"/>
    <col min="2533" max="2533" width="7.85546875" style="34" customWidth="1"/>
    <col min="2534" max="2534" width="14.28515625" style="34" customWidth="1"/>
    <col min="2535" max="2535" width="7.85546875" style="34" customWidth="1"/>
    <col min="2536" max="2780" width="11.42578125" style="34"/>
    <col min="2781" max="2781" width="16" style="34" customWidth="1"/>
    <col min="2782" max="2788" width="17.5703125" style="34" customWidth="1"/>
    <col min="2789" max="2789" width="7.85546875" style="34" customWidth="1"/>
    <col min="2790" max="2790" width="14.28515625" style="34" customWidth="1"/>
    <col min="2791" max="2791" width="7.85546875" style="34" customWidth="1"/>
    <col min="2792" max="3036" width="11.42578125" style="34"/>
    <col min="3037" max="3037" width="16" style="34" customWidth="1"/>
    <col min="3038" max="3044" width="17.5703125" style="34" customWidth="1"/>
    <col min="3045" max="3045" width="7.85546875" style="34" customWidth="1"/>
    <col min="3046" max="3046" width="14.28515625" style="34" customWidth="1"/>
    <col min="3047" max="3047" width="7.85546875" style="34" customWidth="1"/>
    <col min="3048" max="3292" width="11.42578125" style="34"/>
    <col min="3293" max="3293" width="16" style="34" customWidth="1"/>
    <col min="3294" max="3300" width="17.5703125" style="34" customWidth="1"/>
    <col min="3301" max="3301" width="7.85546875" style="34" customWidth="1"/>
    <col min="3302" max="3302" width="14.28515625" style="34" customWidth="1"/>
    <col min="3303" max="3303" width="7.85546875" style="34" customWidth="1"/>
    <col min="3304" max="3548" width="11.42578125" style="34"/>
    <col min="3549" max="3549" width="16" style="34" customWidth="1"/>
    <col min="3550" max="3556" width="17.5703125" style="34" customWidth="1"/>
    <col min="3557" max="3557" width="7.85546875" style="34" customWidth="1"/>
    <col min="3558" max="3558" width="14.28515625" style="34" customWidth="1"/>
    <col min="3559" max="3559" width="7.85546875" style="34" customWidth="1"/>
    <col min="3560" max="3804" width="11.42578125" style="34"/>
    <col min="3805" max="3805" width="16" style="34" customWidth="1"/>
    <col min="3806" max="3812" width="17.5703125" style="34" customWidth="1"/>
    <col min="3813" max="3813" width="7.85546875" style="34" customWidth="1"/>
    <col min="3814" max="3814" width="14.28515625" style="34" customWidth="1"/>
    <col min="3815" max="3815" width="7.85546875" style="34" customWidth="1"/>
    <col min="3816" max="4060" width="11.42578125" style="34"/>
    <col min="4061" max="4061" width="16" style="34" customWidth="1"/>
    <col min="4062" max="4068" width="17.5703125" style="34" customWidth="1"/>
    <col min="4069" max="4069" width="7.85546875" style="34" customWidth="1"/>
    <col min="4070" max="4070" width="14.28515625" style="34" customWidth="1"/>
    <col min="4071" max="4071" width="7.85546875" style="34" customWidth="1"/>
    <col min="4072" max="4316" width="11.42578125" style="34"/>
    <col min="4317" max="4317" width="16" style="34" customWidth="1"/>
    <col min="4318" max="4324" width="17.5703125" style="34" customWidth="1"/>
    <col min="4325" max="4325" width="7.85546875" style="34" customWidth="1"/>
    <col min="4326" max="4326" width="14.28515625" style="34" customWidth="1"/>
    <col min="4327" max="4327" width="7.85546875" style="34" customWidth="1"/>
    <col min="4328" max="4572" width="11.42578125" style="34"/>
    <col min="4573" max="4573" width="16" style="34" customWidth="1"/>
    <col min="4574" max="4580" width="17.5703125" style="34" customWidth="1"/>
    <col min="4581" max="4581" width="7.85546875" style="34" customWidth="1"/>
    <col min="4582" max="4582" width="14.28515625" style="34" customWidth="1"/>
    <col min="4583" max="4583" width="7.85546875" style="34" customWidth="1"/>
    <col min="4584" max="4828" width="11.42578125" style="34"/>
    <col min="4829" max="4829" width="16" style="34" customWidth="1"/>
    <col min="4830" max="4836" width="17.5703125" style="34" customWidth="1"/>
    <col min="4837" max="4837" width="7.85546875" style="34" customWidth="1"/>
    <col min="4838" max="4838" width="14.28515625" style="34" customWidth="1"/>
    <col min="4839" max="4839" width="7.85546875" style="34" customWidth="1"/>
    <col min="4840" max="5084" width="11.42578125" style="34"/>
    <col min="5085" max="5085" width="16" style="34" customWidth="1"/>
    <col min="5086" max="5092" width="17.5703125" style="34" customWidth="1"/>
    <col min="5093" max="5093" width="7.85546875" style="34" customWidth="1"/>
    <col min="5094" max="5094" width="14.28515625" style="34" customWidth="1"/>
    <col min="5095" max="5095" width="7.85546875" style="34" customWidth="1"/>
    <col min="5096" max="5340" width="11.42578125" style="34"/>
    <col min="5341" max="5341" width="16" style="34" customWidth="1"/>
    <col min="5342" max="5348" width="17.5703125" style="34" customWidth="1"/>
    <col min="5349" max="5349" width="7.85546875" style="34" customWidth="1"/>
    <col min="5350" max="5350" width="14.28515625" style="34" customWidth="1"/>
    <col min="5351" max="5351" width="7.85546875" style="34" customWidth="1"/>
    <col min="5352" max="5596" width="11.42578125" style="34"/>
    <col min="5597" max="5597" width="16" style="34" customWidth="1"/>
    <col min="5598" max="5604" width="17.5703125" style="34" customWidth="1"/>
    <col min="5605" max="5605" width="7.85546875" style="34" customWidth="1"/>
    <col min="5606" max="5606" width="14.28515625" style="34" customWidth="1"/>
    <col min="5607" max="5607" width="7.85546875" style="34" customWidth="1"/>
    <col min="5608" max="5852" width="11.42578125" style="34"/>
    <col min="5853" max="5853" width="16" style="34" customWidth="1"/>
    <col min="5854" max="5860" width="17.5703125" style="34" customWidth="1"/>
    <col min="5861" max="5861" width="7.85546875" style="34" customWidth="1"/>
    <col min="5862" max="5862" width="14.28515625" style="34" customWidth="1"/>
    <col min="5863" max="5863" width="7.85546875" style="34" customWidth="1"/>
    <col min="5864" max="6108" width="11.42578125" style="34"/>
    <col min="6109" max="6109" width="16" style="34" customWidth="1"/>
    <col min="6110" max="6116" width="17.5703125" style="34" customWidth="1"/>
    <col min="6117" max="6117" width="7.85546875" style="34" customWidth="1"/>
    <col min="6118" max="6118" width="14.28515625" style="34" customWidth="1"/>
    <col min="6119" max="6119" width="7.85546875" style="34" customWidth="1"/>
    <col min="6120" max="6364" width="11.42578125" style="34"/>
    <col min="6365" max="6365" width="16" style="34" customWidth="1"/>
    <col min="6366" max="6372" width="17.5703125" style="34" customWidth="1"/>
    <col min="6373" max="6373" width="7.85546875" style="34" customWidth="1"/>
    <col min="6374" max="6374" width="14.28515625" style="34" customWidth="1"/>
    <col min="6375" max="6375" width="7.85546875" style="34" customWidth="1"/>
    <col min="6376" max="6620" width="11.42578125" style="34"/>
    <col min="6621" max="6621" width="16" style="34" customWidth="1"/>
    <col min="6622" max="6628" width="17.5703125" style="34" customWidth="1"/>
    <col min="6629" max="6629" width="7.85546875" style="34" customWidth="1"/>
    <col min="6630" max="6630" width="14.28515625" style="34" customWidth="1"/>
    <col min="6631" max="6631" width="7.85546875" style="34" customWidth="1"/>
    <col min="6632" max="6876" width="11.42578125" style="34"/>
    <col min="6877" max="6877" width="16" style="34" customWidth="1"/>
    <col min="6878" max="6884" width="17.5703125" style="34" customWidth="1"/>
    <col min="6885" max="6885" width="7.85546875" style="34" customWidth="1"/>
    <col min="6886" max="6886" width="14.28515625" style="34" customWidth="1"/>
    <col min="6887" max="6887" width="7.85546875" style="34" customWidth="1"/>
    <col min="6888" max="7132" width="11.42578125" style="34"/>
    <col min="7133" max="7133" width="16" style="34" customWidth="1"/>
    <col min="7134" max="7140" width="17.5703125" style="34" customWidth="1"/>
    <col min="7141" max="7141" width="7.85546875" style="34" customWidth="1"/>
    <col min="7142" max="7142" width="14.28515625" style="34" customWidth="1"/>
    <col min="7143" max="7143" width="7.85546875" style="34" customWidth="1"/>
    <col min="7144" max="7388" width="11.42578125" style="34"/>
    <col min="7389" max="7389" width="16" style="34" customWidth="1"/>
    <col min="7390" max="7396" width="17.5703125" style="34" customWidth="1"/>
    <col min="7397" max="7397" width="7.85546875" style="34" customWidth="1"/>
    <col min="7398" max="7398" width="14.28515625" style="34" customWidth="1"/>
    <col min="7399" max="7399" width="7.85546875" style="34" customWidth="1"/>
    <col min="7400" max="7644" width="11.42578125" style="34"/>
    <col min="7645" max="7645" width="16" style="34" customWidth="1"/>
    <col min="7646" max="7652" width="17.5703125" style="34" customWidth="1"/>
    <col min="7653" max="7653" width="7.85546875" style="34" customWidth="1"/>
    <col min="7654" max="7654" width="14.28515625" style="34" customWidth="1"/>
    <col min="7655" max="7655" width="7.85546875" style="34" customWidth="1"/>
    <col min="7656" max="7900" width="11.42578125" style="34"/>
    <col min="7901" max="7901" width="16" style="34" customWidth="1"/>
    <col min="7902" max="7908" width="17.5703125" style="34" customWidth="1"/>
    <col min="7909" max="7909" width="7.85546875" style="34" customWidth="1"/>
    <col min="7910" max="7910" width="14.28515625" style="34" customWidth="1"/>
    <col min="7911" max="7911" width="7.85546875" style="34" customWidth="1"/>
    <col min="7912" max="8156" width="11.42578125" style="34"/>
    <col min="8157" max="8157" width="16" style="34" customWidth="1"/>
    <col min="8158" max="8164" width="17.5703125" style="34" customWidth="1"/>
    <col min="8165" max="8165" width="7.85546875" style="34" customWidth="1"/>
    <col min="8166" max="8166" width="14.28515625" style="34" customWidth="1"/>
    <col min="8167" max="8167" width="7.85546875" style="34" customWidth="1"/>
    <col min="8168" max="8412" width="11.42578125" style="34"/>
    <col min="8413" max="8413" width="16" style="34" customWidth="1"/>
    <col min="8414" max="8420" width="17.5703125" style="34" customWidth="1"/>
    <col min="8421" max="8421" width="7.85546875" style="34" customWidth="1"/>
    <col min="8422" max="8422" width="14.28515625" style="34" customWidth="1"/>
    <col min="8423" max="8423" width="7.85546875" style="34" customWidth="1"/>
    <col min="8424" max="8668" width="11.42578125" style="34"/>
    <col min="8669" max="8669" width="16" style="34" customWidth="1"/>
    <col min="8670" max="8676" width="17.5703125" style="34" customWidth="1"/>
    <col min="8677" max="8677" width="7.85546875" style="34" customWidth="1"/>
    <col min="8678" max="8678" width="14.28515625" style="34" customWidth="1"/>
    <col min="8679" max="8679" width="7.85546875" style="34" customWidth="1"/>
    <col min="8680" max="8924" width="11.42578125" style="34"/>
    <col min="8925" max="8925" width="16" style="34" customWidth="1"/>
    <col min="8926" max="8932" width="17.5703125" style="34" customWidth="1"/>
    <col min="8933" max="8933" width="7.85546875" style="34" customWidth="1"/>
    <col min="8934" max="8934" width="14.28515625" style="34" customWidth="1"/>
    <col min="8935" max="8935" width="7.85546875" style="34" customWidth="1"/>
    <col min="8936" max="9180" width="11.42578125" style="34"/>
    <col min="9181" max="9181" width="16" style="34" customWidth="1"/>
    <col min="9182" max="9188" width="17.5703125" style="34" customWidth="1"/>
    <col min="9189" max="9189" width="7.85546875" style="34" customWidth="1"/>
    <col min="9190" max="9190" width="14.28515625" style="34" customWidth="1"/>
    <col min="9191" max="9191" width="7.85546875" style="34" customWidth="1"/>
    <col min="9192" max="9436" width="11.42578125" style="34"/>
    <col min="9437" max="9437" width="16" style="34" customWidth="1"/>
    <col min="9438" max="9444" width="17.5703125" style="34" customWidth="1"/>
    <col min="9445" max="9445" width="7.85546875" style="34" customWidth="1"/>
    <col min="9446" max="9446" width="14.28515625" style="34" customWidth="1"/>
    <col min="9447" max="9447" width="7.85546875" style="34" customWidth="1"/>
    <col min="9448" max="9692" width="11.42578125" style="34"/>
    <col min="9693" max="9693" width="16" style="34" customWidth="1"/>
    <col min="9694" max="9700" width="17.5703125" style="34" customWidth="1"/>
    <col min="9701" max="9701" width="7.85546875" style="34" customWidth="1"/>
    <col min="9702" max="9702" width="14.28515625" style="34" customWidth="1"/>
    <col min="9703" max="9703" width="7.85546875" style="34" customWidth="1"/>
    <col min="9704" max="9948" width="11.42578125" style="34"/>
    <col min="9949" max="9949" width="16" style="34" customWidth="1"/>
    <col min="9950" max="9956" width="17.5703125" style="34" customWidth="1"/>
    <col min="9957" max="9957" width="7.85546875" style="34" customWidth="1"/>
    <col min="9958" max="9958" width="14.28515625" style="34" customWidth="1"/>
    <col min="9959" max="9959" width="7.85546875" style="34" customWidth="1"/>
    <col min="9960" max="10204" width="11.42578125" style="34"/>
    <col min="10205" max="10205" width="16" style="34" customWidth="1"/>
    <col min="10206" max="10212" width="17.5703125" style="34" customWidth="1"/>
    <col min="10213" max="10213" width="7.85546875" style="34" customWidth="1"/>
    <col min="10214" max="10214" width="14.28515625" style="34" customWidth="1"/>
    <col min="10215" max="10215" width="7.85546875" style="34" customWidth="1"/>
    <col min="10216" max="10460" width="11.42578125" style="34"/>
    <col min="10461" max="10461" width="16" style="34" customWidth="1"/>
    <col min="10462" max="10468" width="17.5703125" style="34" customWidth="1"/>
    <col min="10469" max="10469" width="7.85546875" style="34" customWidth="1"/>
    <col min="10470" max="10470" width="14.28515625" style="34" customWidth="1"/>
    <col min="10471" max="10471" width="7.85546875" style="34" customWidth="1"/>
    <col min="10472" max="10716" width="11.42578125" style="34"/>
    <col min="10717" max="10717" width="16" style="34" customWidth="1"/>
    <col min="10718" max="10724" width="17.5703125" style="34" customWidth="1"/>
    <col min="10725" max="10725" width="7.85546875" style="34" customWidth="1"/>
    <col min="10726" max="10726" width="14.28515625" style="34" customWidth="1"/>
    <col min="10727" max="10727" width="7.85546875" style="34" customWidth="1"/>
    <col min="10728" max="10972" width="11.42578125" style="34"/>
    <col min="10973" max="10973" width="16" style="34" customWidth="1"/>
    <col min="10974" max="10980" width="17.5703125" style="34" customWidth="1"/>
    <col min="10981" max="10981" width="7.85546875" style="34" customWidth="1"/>
    <col min="10982" max="10982" width="14.28515625" style="34" customWidth="1"/>
    <col min="10983" max="10983" width="7.85546875" style="34" customWidth="1"/>
    <col min="10984" max="11228" width="11.42578125" style="34"/>
    <col min="11229" max="11229" width="16" style="34" customWidth="1"/>
    <col min="11230" max="11236" width="17.5703125" style="34" customWidth="1"/>
    <col min="11237" max="11237" width="7.85546875" style="34" customWidth="1"/>
    <col min="11238" max="11238" width="14.28515625" style="34" customWidth="1"/>
    <col min="11239" max="11239" width="7.85546875" style="34" customWidth="1"/>
    <col min="11240" max="11484" width="11.42578125" style="34"/>
    <col min="11485" max="11485" width="16" style="34" customWidth="1"/>
    <col min="11486" max="11492" width="17.5703125" style="34" customWidth="1"/>
    <col min="11493" max="11493" width="7.85546875" style="34" customWidth="1"/>
    <col min="11494" max="11494" width="14.28515625" style="34" customWidth="1"/>
    <col min="11495" max="11495" width="7.85546875" style="34" customWidth="1"/>
    <col min="11496" max="11740" width="11.42578125" style="34"/>
    <col min="11741" max="11741" width="16" style="34" customWidth="1"/>
    <col min="11742" max="11748" width="17.5703125" style="34" customWidth="1"/>
    <col min="11749" max="11749" width="7.85546875" style="34" customWidth="1"/>
    <col min="11750" max="11750" width="14.28515625" style="34" customWidth="1"/>
    <col min="11751" max="11751" width="7.85546875" style="34" customWidth="1"/>
    <col min="11752" max="11996" width="11.42578125" style="34"/>
    <col min="11997" max="11997" width="16" style="34" customWidth="1"/>
    <col min="11998" max="12004" width="17.5703125" style="34" customWidth="1"/>
    <col min="12005" max="12005" width="7.85546875" style="34" customWidth="1"/>
    <col min="12006" max="12006" width="14.28515625" style="34" customWidth="1"/>
    <col min="12007" max="12007" width="7.85546875" style="34" customWidth="1"/>
    <col min="12008" max="12252" width="11.42578125" style="34"/>
    <col min="12253" max="12253" width="16" style="34" customWidth="1"/>
    <col min="12254" max="12260" width="17.5703125" style="34" customWidth="1"/>
    <col min="12261" max="12261" width="7.85546875" style="34" customWidth="1"/>
    <col min="12262" max="12262" width="14.28515625" style="34" customWidth="1"/>
    <col min="12263" max="12263" width="7.85546875" style="34" customWidth="1"/>
    <col min="12264" max="12508" width="11.42578125" style="34"/>
    <col min="12509" max="12509" width="16" style="34" customWidth="1"/>
    <col min="12510" max="12516" width="17.5703125" style="34" customWidth="1"/>
    <col min="12517" max="12517" width="7.85546875" style="34" customWidth="1"/>
    <col min="12518" max="12518" width="14.28515625" style="34" customWidth="1"/>
    <col min="12519" max="12519" width="7.85546875" style="34" customWidth="1"/>
    <col min="12520" max="12764" width="11.42578125" style="34"/>
    <col min="12765" max="12765" width="16" style="34" customWidth="1"/>
    <col min="12766" max="12772" width="17.5703125" style="34" customWidth="1"/>
    <col min="12773" max="12773" width="7.85546875" style="34" customWidth="1"/>
    <col min="12774" max="12774" width="14.28515625" style="34" customWidth="1"/>
    <col min="12775" max="12775" width="7.85546875" style="34" customWidth="1"/>
    <col min="12776" max="13020" width="11.42578125" style="34"/>
    <col min="13021" max="13021" width="16" style="34" customWidth="1"/>
    <col min="13022" max="13028" width="17.5703125" style="34" customWidth="1"/>
    <col min="13029" max="13029" width="7.85546875" style="34" customWidth="1"/>
    <col min="13030" max="13030" width="14.28515625" style="34" customWidth="1"/>
    <col min="13031" max="13031" width="7.85546875" style="34" customWidth="1"/>
    <col min="13032" max="13276" width="11.42578125" style="34"/>
    <col min="13277" max="13277" width="16" style="34" customWidth="1"/>
    <col min="13278" max="13284" width="17.5703125" style="34" customWidth="1"/>
    <col min="13285" max="13285" width="7.85546875" style="34" customWidth="1"/>
    <col min="13286" max="13286" width="14.28515625" style="34" customWidth="1"/>
    <col min="13287" max="13287" width="7.85546875" style="34" customWidth="1"/>
    <col min="13288" max="13532" width="11.42578125" style="34"/>
    <col min="13533" max="13533" width="16" style="34" customWidth="1"/>
    <col min="13534" max="13540" width="17.5703125" style="34" customWidth="1"/>
    <col min="13541" max="13541" width="7.85546875" style="34" customWidth="1"/>
    <col min="13542" max="13542" width="14.28515625" style="34" customWidth="1"/>
    <col min="13543" max="13543" width="7.85546875" style="34" customWidth="1"/>
    <col min="13544" max="13788" width="11.42578125" style="34"/>
    <col min="13789" max="13789" width="16" style="34" customWidth="1"/>
    <col min="13790" max="13796" width="17.5703125" style="34" customWidth="1"/>
    <col min="13797" max="13797" width="7.85546875" style="34" customWidth="1"/>
    <col min="13798" max="13798" width="14.28515625" style="34" customWidth="1"/>
    <col min="13799" max="13799" width="7.85546875" style="34" customWidth="1"/>
    <col min="13800" max="14044" width="11.42578125" style="34"/>
    <col min="14045" max="14045" width="16" style="34" customWidth="1"/>
    <col min="14046" max="14052" width="17.5703125" style="34" customWidth="1"/>
    <col min="14053" max="14053" width="7.85546875" style="34" customWidth="1"/>
    <col min="14054" max="14054" width="14.28515625" style="34" customWidth="1"/>
    <col min="14055" max="14055" width="7.85546875" style="34" customWidth="1"/>
    <col min="14056" max="14300" width="11.42578125" style="34"/>
    <col min="14301" max="14301" width="16" style="34" customWidth="1"/>
    <col min="14302" max="14308" width="17.5703125" style="34" customWidth="1"/>
    <col min="14309" max="14309" width="7.85546875" style="34" customWidth="1"/>
    <col min="14310" max="14310" width="14.28515625" style="34" customWidth="1"/>
    <col min="14311" max="14311" width="7.85546875" style="34" customWidth="1"/>
    <col min="14312" max="14556" width="11.42578125" style="34"/>
    <col min="14557" max="14557" width="16" style="34" customWidth="1"/>
    <col min="14558" max="14564" width="17.5703125" style="34" customWidth="1"/>
    <col min="14565" max="14565" width="7.85546875" style="34" customWidth="1"/>
    <col min="14566" max="14566" width="14.28515625" style="34" customWidth="1"/>
    <col min="14567" max="14567" width="7.85546875" style="34" customWidth="1"/>
    <col min="14568" max="14812" width="11.42578125" style="34"/>
    <col min="14813" max="14813" width="16" style="34" customWidth="1"/>
    <col min="14814" max="14820" width="17.5703125" style="34" customWidth="1"/>
    <col min="14821" max="14821" width="7.85546875" style="34" customWidth="1"/>
    <col min="14822" max="14822" width="14.28515625" style="34" customWidth="1"/>
    <col min="14823" max="14823" width="7.85546875" style="34" customWidth="1"/>
    <col min="14824" max="15068" width="11.42578125" style="34"/>
    <col min="15069" max="15069" width="16" style="34" customWidth="1"/>
    <col min="15070" max="15076" width="17.5703125" style="34" customWidth="1"/>
    <col min="15077" max="15077" width="7.85546875" style="34" customWidth="1"/>
    <col min="15078" max="15078" width="14.28515625" style="34" customWidth="1"/>
    <col min="15079" max="15079" width="7.85546875" style="34" customWidth="1"/>
    <col min="15080" max="15324" width="11.42578125" style="34"/>
    <col min="15325" max="15325" width="16" style="34" customWidth="1"/>
    <col min="15326" max="15332" width="17.5703125" style="34" customWidth="1"/>
    <col min="15333" max="15333" width="7.85546875" style="34" customWidth="1"/>
    <col min="15334" max="15334" width="14.28515625" style="34" customWidth="1"/>
    <col min="15335" max="15335" width="7.85546875" style="34" customWidth="1"/>
    <col min="15336" max="15580" width="11.42578125" style="34"/>
    <col min="15581" max="15581" width="16" style="34" customWidth="1"/>
    <col min="15582" max="15588" width="17.5703125" style="34" customWidth="1"/>
    <col min="15589" max="15589" width="7.85546875" style="34" customWidth="1"/>
    <col min="15590" max="15590" width="14.28515625" style="34" customWidth="1"/>
    <col min="15591" max="15591" width="7.85546875" style="34" customWidth="1"/>
    <col min="15592" max="15836" width="11.42578125" style="34"/>
    <col min="15837" max="15837" width="16" style="34" customWidth="1"/>
    <col min="15838" max="15844" width="17.5703125" style="34" customWidth="1"/>
    <col min="15845" max="15845" width="7.85546875" style="34" customWidth="1"/>
    <col min="15846" max="15846" width="14.28515625" style="34" customWidth="1"/>
    <col min="15847" max="15847" width="7.85546875" style="34" customWidth="1"/>
    <col min="15848" max="16092" width="11.42578125" style="34"/>
    <col min="16093" max="16093" width="16" style="34" customWidth="1"/>
    <col min="16094" max="16100" width="17.5703125" style="34" customWidth="1"/>
    <col min="16101" max="16101" width="7.85546875" style="34" customWidth="1"/>
    <col min="16102" max="16102" width="14.28515625" style="34" customWidth="1"/>
    <col min="16103" max="16103" width="7.85546875" style="34" customWidth="1"/>
    <col min="16104" max="16384" width="11.42578125" style="34"/>
  </cols>
  <sheetData>
    <row r="1" spans="1:7" x14ac:dyDescent="0.2">
      <c r="A1" s="22" t="s">
        <v>92</v>
      </c>
      <c r="B1" s="22"/>
      <c r="C1" s="22"/>
      <c r="D1" s="22"/>
      <c r="E1" s="22"/>
      <c r="F1" s="210"/>
    </row>
    <row r="2" spans="1:7" ht="12.75" x14ac:dyDescent="0.2">
      <c r="A2" s="266" t="s">
        <v>223</v>
      </c>
      <c r="B2" s="267"/>
      <c r="C2" s="267"/>
      <c r="D2" s="267"/>
      <c r="E2" s="267"/>
      <c r="F2" s="267"/>
    </row>
    <row r="3" spans="1:7" ht="12.75" x14ac:dyDescent="0.2">
      <c r="A3" s="268" t="s">
        <v>224</v>
      </c>
      <c r="B3" s="268"/>
      <c r="C3" s="268"/>
      <c r="D3" s="268"/>
      <c r="E3" s="268"/>
      <c r="F3" s="33"/>
    </row>
    <row r="4" spans="1:7" ht="12.75" x14ac:dyDescent="0.2">
      <c r="A4" s="266" t="s">
        <v>225</v>
      </c>
      <c r="B4" s="267"/>
      <c r="C4" s="267"/>
      <c r="D4" s="267"/>
      <c r="E4" s="267"/>
      <c r="F4" s="267"/>
    </row>
    <row r="5" spans="1:7" ht="12.75" x14ac:dyDescent="0.2">
      <c r="A5" s="192"/>
      <c r="B5" s="193"/>
      <c r="C5" s="193"/>
      <c r="D5" s="193"/>
      <c r="E5" s="193"/>
      <c r="F5" s="193"/>
    </row>
    <row r="6" spans="1:7" ht="12.75" customHeight="1" x14ac:dyDescent="0.2">
      <c r="A6" s="260" t="s">
        <v>106</v>
      </c>
      <c r="B6" s="260"/>
      <c r="C6" s="260"/>
      <c r="D6" s="260"/>
      <c r="E6" s="260"/>
      <c r="F6" s="260"/>
      <c r="G6" s="260"/>
    </row>
    <row r="7" spans="1:7" ht="12.75" customHeight="1" x14ac:dyDescent="0.2">
      <c r="A7" s="260" t="str">
        <f>'OPĆI DIO'!A7:I7</f>
        <v>ZA RAZDOBLJE 01.01.-30.06.2023.</v>
      </c>
      <c r="B7" s="260"/>
      <c r="C7" s="260"/>
      <c r="D7" s="260"/>
      <c r="E7" s="260"/>
      <c r="F7" s="260"/>
      <c r="G7" s="260"/>
    </row>
    <row r="9" spans="1:7" s="105" customFormat="1" x14ac:dyDescent="0.2">
      <c r="A9" s="285" t="s">
        <v>164</v>
      </c>
      <c r="B9" s="285"/>
      <c r="C9" s="285"/>
      <c r="D9" s="285"/>
      <c r="E9" s="285"/>
      <c r="F9" s="285"/>
      <c r="G9" s="285"/>
    </row>
    <row r="10" spans="1:7" s="82" customFormat="1" x14ac:dyDescent="0.2">
      <c r="C10" s="134"/>
      <c r="D10" s="134"/>
      <c r="E10" s="134"/>
      <c r="F10" s="212"/>
      <c r="G10" s="213"/>
    </row>
    <row r="11" spans="1:7" s="82" customFormat="1" ht="57.6" customHeight="1" x14ac:dyDescent="0.2">
      <c r="A11" s="83" t="s">
        <v>207</v>
      </c>
      <c r="B11" s="83" t="s">
        <v>163</v>
      </c>
      <c r="C11" s="66" t="s">
        <v>176</v>
      </c>
      <c r="D11" s="66" t="s">
        <v>239</v>
      </c>
      <c r="E11" s="66" t="s">
        <v>240</v>
      </c>
      <c r="F11" s="214" t="s">
        <v>107</v>
      </c>
      <c r="G11" s="214" t="s">
        <v>107</v>
      </c>
    </row>
    <row r="12" spans="1:7" s="137" customFormat="1" ht="11.25" customHeight="1" x14ac:dyDescent="0.15">
      <c r="A12" s="283">
        <v>1</v>
      </c>
      <c r="B12" s="284"/>
      <c r="C12" s="138">
        <v>2</v>
      </c>
      <c r="D12" s="138">
        <v>3</v>
      </c>
      <c r="E12" s="138">
        <v>4</v>
      </c>
      <c r="F12" s="215" t="s">
        <v>208</v>
      </c>
      <c r="G12" s="215" t="s">
        <v>209</v>
      </c>
    </row>
    <row r="13" spans="1:7" s="136" customFormat="1" ht="21.75" customHeight="1" x14ac:dyDescent="0.2">
      <c r="A13" s="139">
        <v>6</v>
      </c>
      <c r="B13" s="140" t="s">
        <v>124</v>
      </c>
      <c r="C13" s="141">
        <f>C14+C20+C22+C25</f>
        <v>624611.75999999989</v>
      </c>
      <c r="D13" s="141">
        <f>D14+D20+D22+D25</f>
        <v>1245528.53</v>
      </c>
      <c r="E13" s="141">
        <f>E14+E20+E22+E25</f>
        <v>649461.01</v>
      </c>
      <c r="F13" s="216">
        <f>ROUND(E13/C13*100,2)</f>
        <v>103.98</v>
      </c>
      <c r="G13" s="216">
        <f>ROUND(E13/D13*100,2)</f>
        <v>52.14</v>
      </c>
    </row>
    <row r="14" spans="1:7" s="85" customFormat="1" ht="21.75" customHeight="1" x14ac:dyDescent="0.2">
      <c r="A14" s="84">
        <v>63</v>
      </c>
      <c r="B14" s="233" t="s">
        <v>125</v>
      </c>
      <c r="C14" s="234">
        <f>SUM(C15:C19)</f>
        <v>619686.57999999996</v>
      </c>
      <c r="D14" s="234">
        <f>SUM(D15:D19)</f>
        <v>1089832.9200000002</v>
      </c>
      <c r="E14" s="234">
        <f>SUM(E15:E19)</f>
        <v>596605.52</v>
      </c>
      <c r="F14" s="235">
        <f t="shared" ref="F14:F33" si="0">ROUND(E14/C14*100,2)</f>
        <v>96.28</v>
      </c>
      <c r="G14" s="235">
        <f t="shared" ref="G14:G33" si="1">ROUND(E14/D14*100,2)</f>
        <v>54.74</v>
      </c>
    </row>
    <row r="15" spans="1:7" s="82" customFormat="1" ht="21.75" customHeight="1" x14ac:dyDescent="0.2">
      <c r="A15" s="250">
        <v>633</v>
      </c>
      <c r="B15" s="251" t="s">
        <v>237</v>
      </c>
      <c r="C15" s="254">
        <v>0</v>
      </c>
      <c r="D15" s="254">
        <v>0</v>
      </c>
      <c r="E15" s="254">
        <v>0</v>
      </c>
      <c r="F15" s="255"/>
      <c r="G15" s="255"/>
    </row>
    <row r="16" spans="1:7" s="88" customFormat="1" ht="21.75" customHeight="1" x14ac:dyDescent="0.2">
      <c r="A16" s="86">
        <v>634</v>
      </c>
      <c r="B16" s="87" t="s">
        <v>212</v>
      </c>
      <c r="C16" s="142">
        <v>0</v>
      </c>
      <c r="D16" s="142">
        <f>'prihodi programska'!D32</f>
        <v>398.41</v>
      </c>
      <c r="E16" s="142">
        <f>'prihodi programska'!E32</f>
        <v>0</v>
      </c>
      <c r="F16" s="217" t="e">
        <f t="shared" si="0"/>
        <v>#DIV/0!</v>
      </c>
      <c r="G16" s="217">
        <f t="shared" si="1"/>
        <v>0</v>
      </c>
    </row>
    <row r="17" spans="1:8" s="88" customFormat="1" ht="21.75" customHeight="1" x14ac:dyDescent="0.2">
      <c r="A17" s="86">
        <v>636</v>
      </c>
      <c r="B17" s="87" t="s">
        <v>126</v>
      </c>
      <c r="C17" s="142">
        <v>619191.34</v>
      </c>
      <c r="D17" s="142">
        <f>'prihodi programska'!D34</f>
        <v>1062682.6200000001</v>
      </c>
      <c r="E17" s="142">
        <f>'prihodi programska'!E34</f>
        <v>562282.37</v>
      </c>
      <c r="F17" s="217">
        <f t="shared" si="0"/>
        <v>90.81</v>
      </c>
      <c r="G17" s="217">
        <f t="shared" si="1"/>
        <v>52.91</v>
      </c>
    </row>
    <row r="18" spans="1:8" s="88" customFormat="1" ht="21.75" customHeight="1" x14ac:dyDescent="0.2">
      <c r="A18" s="86">
        <v>638</v>
      </c>
      <c r="B18" s="87" t="s">
        <v>169</v>
      </c>
      <c r="C18" s="142">
        <v>0</v>
      </c>
      <c r="D18" s="142">
        <f>'prihodi programska'!D38</f>
        <v>5976.09</v>
      </c>
      <c r="E18" s="142">
        <f>'prihodi programska'!E38</f>
        <v>16201.81</v>
      </c>
      <c r="F18" s="217" t="e">
        <f t="shared" si="0"/>
        <v>#DIV/0!</v>
      </c>
      <c r="G18" s="217">
        <f t="shared" si="1"/>
        <v>271.11</v>
      </c>
    </row>
    <row r="19" spans="1:8" s="88" customFormat="1" ht="21.75" customHeight="1" x14ac:dyDescent="0.2">
      <c r="A19" s="86">
        <v>639</v>
      </c>
      <c r="B19" s="87" t="s">
        <v>127</v>
      </c>
      <c r="C19" s="142">
        <v>495.24</v>
      </c>
      <c r="D19" s="142">
        <f>'prihodi programska'!D40+'prihodi programska'!D53</f>
        <v>20775.8</v>
      </c>
      <c r="E19" s="142">
        <f>'prihodi programska'!E40+'prihodi programska'!E53</f>
        <v>18121.34</v>
      </c>
      <c r="F19" s="217">
        <f t="shared" si="0"/>
        <v>3659.1</v>
      </c>
      <c r="G19" s="217">
        <f t="shared" si="1"/>
        <v>87.22</v>
      </c>
    </row>
    <row r="20" spans="1:8" s="91" customFormat="1" ht="21.75" customHeight="1" x14ac:dyDescent="0.2">
      <c r="A20" s="89">
        <v>65</v>
      </c>
      <c r="B20" s="90" t="s">
        <v>128</v>
      </c>
      <c r="C20" s="143">
        <f>C21</f>
        <v>139.86000000000001</v>
      </c>
      <c r="D20" s="143">
        <f>D21</f>
        <v>1328.02</v>
      </c>
      <c r="E20" s="143">
        <f>E21</f>
        <v>240</v>
      </c>
      <c r="F20" s="218">
        <f t="shared" si="0"/>
        <v>171.6</v>
      </c>
      <c r="G20" s="218">
        <f t="shared" si="1"/>
        <v>18.07</v>
      </c>
    </row>
    <row r="21" spans="1:8" s="88" customFormat="1" ht="21.75" customHeight="1" x14ac:dyDescent="0.2">
      <c r="A21" s="92">
        <v>652</v>
      </c>
      <c r="B21" s="93" t="s">
        <v>152</v>
      </c>
      <c r="C21" s="142">
        <v>139.86000000000001</v>
      </c>
      <c r="D21" s="142">
        <f>'prihodi programska'!D26</f>
        <v>1328.02</v>
      </c>
      <c r="E21" s="142">
        <f>'prihodi programska'!E26</f>
        <v>240</v>
      </c>
      <c r="F21" s="217">
        <f t="shared" si="0"/>
        <v>171.6</v>
      </c>
      <c r="G21" s="217">
        <f t="shared" si="1"/>
        <v>18.07</v>
      </c>
    </row>
    <row r="22" spans="1:8" s="91" customFormat="1" ht="21.75" customHeight="1" x14ac:dyDescent="0.2">
      <c r="A22" s="94">
        <v>66</v>
      </c>
      <c r="B22" s="95" t="s">
        <v>129</v>
      </c>
      <c r="C22" s="143">
        <f>SUM(C23:C24)</f>
        <v>4785.32</v>
      </c>
      <c r="D22" s="143">
        <f>SUM(D23:D24)</f>
        <v>18326.689999999999</v>
      </c>
      <c r="E22" s="143">
        <f>SUM(E23:E24)</f>
        <v>7468.5999999999995</v>
      </c>
      <c r="F22" s="218">
        <f t="shared" si="0"/>
        <v>156.07</v>
      </c>
      <c r="G22" s="218">
        <f t="shared" si="1"/>
        <v>40.75</v>
      </c>
    </row>
    <row r="23" spans="1:8" s="88" customFormat="1" ht="21.75" customHeight="1" x14ac:dyDescent="0.2">
      <c r="A23" s="92">
        <v>661</v>
      </c>
      <c r="B23" s="96" t="s">
        <v>130</v>
      </c>
      <c r="C23" s="142">
        <v>4785.32</v>
      </c>
      <c r="D23" s="142">
        <f>'prihodi programska'!D19</f>
        <v>16334.66</v>
      </c>
      <c r="E23" s="142">
        <f>'prihodi programska'!E19</f>
        <v>7268.5999999999995</v>
      </c>
      <c r="F23" s="217">
        <f t="shared" si="0"/>
        <v>151.88999999999999</v>
      </c>
      <c r="G23" s="217">
        <f t="shared" si="1"/>
        <v>44.5</v>
      </c>
      <c r="H23" s="178"/>
    </row>
    <row r="24" spans="1:8" s="88" customFormat="1" ht="21.75" customHeight="1" x14ac:dyDescent="0.2">
      <c r="A24" s="92">
        <v>663</v>
      </c>
      <c r="B24" s="96" t="s">
        <v>131</v>
      </c>
      <c r="C24" s="142">
        <v>0</v>
      </c>
      <c r="D24" s="142">
        <f>'prihodi programska'!D44</f>
        <v>1992.03</v>
      </c>
      <c r="E24" s="142">
        <f>'prihodi programska'!E44</f>
        <v>200</v>
      </c>
      <c r="F24" s="217" t="e">
        <f t="shared" si="0"/>
        <v>#DIV/0!</v>
      </c>
      <c r="G24" s="217">
        <f t="shared" si="1"/>
        <v>10.039999999999999</v>
      </c>
    </row>
    <row r="25" spans="1:8" s="99" customFormat="1" ht="21.75" customHeight="1" x14ac:dyDescent="0.2">
      <c r="A25" s="97">
        <v>67</v>
      </c>
      <c r="B25" s="98" t="s">
        <v>132</v>
      </c>
      <c r="C25" s="144">
        <f>C26</f>
        <v>0</v>
      </c>
      <c r="D25" s="144">
        <f>D26</f>
        <v>136040.9</v>
      </c>
      <c r="E25" s="144">
        <f>E26</f>
        <v>45146.89</v>
      </c>
      <c r="F25" s="219" t="e">
        <f t="shared" si="0"/>
        <v>#DIV/0!</v>
      </c>
      <c r="G25" s="219">
        <f t="shared" si="1"/>
        <v>33.19</v>
      </c>
    </row>
    <row r="26" spans="1:8" s="102" customFormat="1" ht="21.75" customHeight="1" x14ac:dyDescent="0.2">
      <c r="A26" s="100">
        <v>671</v>
      </c>
      <c r="B26" s="101" t="s">
        <v>133</v>
      </c>
      <c r="C26" s="145">
        <v>0</v>
      </c>
      <c r="D26" s="145">
        <f>'prihodi programska'!D15</f>
        <v>136040.9</v>
      </c>
      <c r="E26" s="145">
        <f>'prihodi programska'!E15</f>
        <v>45146.89</v>
      </c>
      <c r="F26" s="220" t="e">
        <f t="shared" si="0"/>
        <v>#DIV/0!</v>
      </c>
      <c r="G26" s="220">
        <f t="shared" si="1"/>
        <v>33.19</v>
      </c>
      <c r="H26" s="190"/>
    </row>
    <row r="27" spans="1:8" s="114" customFormat="1" ht="21.75" customHeight="1" x14ac:dyDescent="0.2">
      <c r="A27" s="103">
        <v>7</v>
      </c>
      <c r="B27" s="104" t="s">
        <v>134</v>
      </c>
      <c r="C27" s="161">
        <f t="shared" ref="C27:E28" si="2">C28</f>
        <v>0</v>
      </c>
      <c r="D27" s="161">
        <f t="shared" si="2"/>
        <v>531.20000000000005</v>
      </c>
      <c r="E27" s="161">
        <f t="shared" si="2"/>
        <v>1383.35</v>
      </c>
      <c r="F27" s="221" t="e">
        <f t="shared" si="0"/>
        <v>#DIV/0!</v>
      </c>
      <c r="G27" s="221">
        <f t="shared" si="1"/>
        <v>260.42</v>
      </c>
      <c r="H27" s="189"/>
    </row>
    <row r="28" spans="1:8" s="108" customFormat="1" ht="21.75" customHeight="1" x14ac:dyDescent="0.2">
      <c r="A28" s="106">
        <v>72</v>
      </c>
      <c r="B28" s="107" t="s">
        <v>135</v>
      </c>
      <c r="C28" s="146">
        <f t="shared" si="2"/>
        <v>0</v>
      </c>
      <c r="D28" s="146">
        <f t="shared" si="2"/>
        <v>531.20000000000005</v>
      </c>
      <c r="E28" s="146">
        <f t="shared" si="2"/>
        <v>1383.35</v>
      </c>
      <c r="F28" s="222" t="e">
        <f t="shared" si="0"/>
        <v>#DIV/0!</v>
      </c>
      <c r="G28" s="222">
        <f t="shared" si="1"/>
        <v>260.42</v>
      </c>
    </row>
    <row r="29" spans="1:8" s="111" customFormat="1" ht="21.75" customHeight="1" x14ac:dyDescent="0.2">
      <c r="A29" s="109">
        <v>721</v>
      </c>
      <c r="B29" s="110" t="s">
        <v>136</v>
      </c>
      <c r="C29" s="147">
        <v>0</v>
      </c>
      <c r="D29" s="147">
        <f>'prihodi programska'!D49</f>
        <v>531.20000000000005</v>
      </c>
      <c r="E29" s="147">
        <f>'prihodi programska'!E49</f>
        <v>1383.35</v>
      </c>
      <c r="F29" s="223" t="e">
        <f t="shared" si="0"/>
        <v>#DIV/0!</v>
      </c>
      <c r="G29" s="223">
        <f t="shared" si="1"/>
        <v>260.42</v>
      </c>
    </row>
    <row r="30" spans="1:8" s="114" customFormat="1" ht="21.75" customHeight="1" x14ac:dyDescent="0.2">
      <c r="A30" s="103">
        <v>92</v>
      </c>
      <c r="B30" s="104" t="s">
        <v>138</v>
      </c>
      <c r="C30" s="161">
        <f>C31</f>
        <v>0</v>
      </c>
      <c r="D30" s="161">
        <f>D31</f>
        <v>0</v>
      </c>
      <c r="E30" s="161">
        <f>E31</f>
        <v>0</v>
      </c>
      <c r="F30" s="221" t="e">
        <f t="shared" si="0"/>
        <v>#DIV/0!</v>
      </c>
      <c r="G30" s="221" t="e">
        <f t="shared" si="1"/>
        <v>#DIV/0!</v>
      </c>
    </row>
    <row r="31" spans="1:8" s="111" customFormat="1" ht="21.75" customHeight="1" x14ac:dyDescent="0.2">
      <c r="A31" s="182">
        <v>922</v>
      </c>
      <c r="B31" s="183" t="s">
        <v>200</v>
      </c>
      <c r="C31" s="184">
        <v>0</v>
      </c>
      <c r="D31" s="184">
        <f>'prihodi programska'!D57</f>
        <v>0</v>
      </c>
      <c r="E31" s="184">
        <f>'prihodi programska'!E57</f>
        <v>0</v>
      </c>
      <c r="F31" s="224" t="e">
        <f t="shared" si="0"/>
        <v>#DIV/0!</v>
      </c>
      <c r="G31" s="224" t="e">
        <f t="shared" si="1"/>
        <v>#DIV/0!</v>
      </c>
    </row>
    <row r="32" spans="1:8" s="114" customFormat="1" ht="21.75" customHeight="1" x14ac:dyDescent="0.2">
      <c r="A32" s="112"/>
      <c r="B32" s="113" t="s">
        <v>137</v>
      </c>
      <c r="C32" s="148">
        <f>C27+C13</f>
        <v>624611.75999999989</v>
      </c>
      <c r="D32" s="148">
        <f>D27+D13</f>
        <v>1246059.73</v>
      </c>
      <c r="E32" s="148">
        <f>E27+E13</f>
        <v>650844.36</v>
      </c>
      <c r="F32" s="225">
        <f t="shared" si="0"/>
        <v>104.2</v>
      </c>
      <c r="G32" s="226">
        <f t="shared" si="1"/>
        <v>52.23</v>
      </c>
    </row>
    <row r="33" spans="1:10" s="114" customFormat="1" ht="21.75" customHeight="1" x14ac:dyDescent="0.2">
      <c r="A33" s="112"/>
      <c r="B33" s="113" t="s">
        <v>210</v>
      </c>
      <c r="C33" s="148">
        <f>C32+C30</f>
        <v>624611.75999999989</v>
      </c>
      <c r="D33" s="148">
        <f>D32+D30</f>
        <v>1246059.73</v>
      </c>
      <c r="E33" s="148">
        <f>E32+E30</f>
        <v>650844.36</v>
      </c>
      <c r="F33" s="225">
        <f t="shared" si="0"/>
        <v>104.2</v>
      </c>
      <c r="G33" s="226">
        <f t="shared" si="1"/>
        <v>52.23</v>
      </c>
    </row>
    <row r="34" spans="1:10" s="114" customFormat="1" ht="21.75" customHeight="1" x14ac:dyDescent="0.2">
      <c r="A34" s="180"/>
      <c r="C34" s="181"/>
      <c r="D34" s="181"/>
      <c r="E34" s="181"/>
      <c r="F34" s="227"/>
      <c r="G34" s="227"/>
    </row>
    <row r="35" spans="1:10" ht="57" customHeight="1" x14ac:dyDescent="0.2">
      <c r="A35" s="83" t="s">
        <v>207</v>
      </c>
      <c r="B35" s="83" t="s">
        <v>163</v>
      </c>
      <c r="C35" s="66" t="s">
        <v>176</v>
      </c>
      <c r="D35" s="66" t="s">
        <v>239</v>
      </c>
      <c r="E35" s="66" t="s">
        <v>240</v>
      </c>
      <c r="F35" s="214" t="s">
        <v>107</v>
      </c>
      <c r="G35" s="214" t="s">
        <v>107</v>
      </c>
    </row>
    <row r="36" spans="1:10" ht="11.25" customHeight="1" x14ac:dyDescent="0.2">
      <c r="A36" s="283">
        <v>1</v>
      </c>
      <c r="B36" s="284"/>
      <c r="C36" s="138">
        <v>2</v>
      </c>
      <c r="D36" s="138">
        <v>3</v>
      </c>
      <c r="E36" s="138">
        <v>4</v>
      </c>
      <c r="F36" s="215" t="s">
        <v>208</v>
      </c>
      <c r="G36" s="215" t="s">
        <v>209</v>
      </c>
    </row>
    <row r="37" spans="1:10" s="108" customFormat="1" ht="19.899999999999999" customHeight="1" x14ac:dyDescent="0.2">
      <c r="A37" s="154">
        <v>3</v>
      </c>
      <c r="B37" s="155" t="s">
        <v>140</v>
      </c>
      <c r="C37" s="156">
        <f>C38+C42+C48+C50+C52</f>
        <v>686711.38000000012</v>
      </c>
      <c r="D37" s="156">
        <f>D38+D42+D48+D50+D52</f>
        <v>1241690.8599999999</v>
      </c>
      <c r="E37" s="156">
        <f>E38+E42+E48+E50+E52</f>
        <v>643009.25000000012</v>
      </c>
      <c r="F37" s="229">
        <f t="shared" ref="F37:F58" si="3">ROUND(E37/C37*100,2)</f>
        <v>93.64</v>
      </c>
      <c r="G37" s="229">
        <f t="shared" ref="G37:G58" si="4">ROUND(E37/D37*100,2)</f>
        <v>51.78</v>
      </c>
      <c r="J37" s="191"/>
    </row>
    <row r="38" spans="1:10" s="105" customFormat="1" ht="19.899999999999999" customHeight="1" x14ac:dyDescent="0.2">
      <c r="A38" s="106">
        <v>31</v>
      </c>
      <c r="B38" s="107" t="s">
        <v>141</v>
      </c>
      <c r="C38" s="157">
        <f>SUM(C39:C41)</f>
        <v>616673.82000000007</v>
      </c>
      <c r="D38" s="157">
        <f>SUM(D39:D41)</f>
        <v>1082396</v>
      </c>
      <c r="E38" s="157">
        <f>SUM(E39:E41)</f>
        <v>589322.32000000007</v>
      </c>
      <c r="F38" s="230">
        <f t="shared" si="3"/>
        <v>95.56</v>
      </c>
      <c r="G38" s="230">
        <f t="shared" si="4"/>
        <v>54.45</v>
      </c>
    </row>
    <row r="39" spans="1:10" ht="19.899999999999999" customHeight="1" x14ac:dyDescent="0.2">
      <c r="A39" s="109">
        <v>311</v>
      </c>
      <c r="B39" s="158" t="s">
        <v>142</v>
      </c>
      <c r="C39" s="159">
        <v>519640.64</v>
      </c>
      <c r="D39" s="159">
        <f>'rashodi-programska'!C62+'rashodi-programska'!C117+'rashodi-programska'!C195+'rashodi-programska'!C208</f>
        <v>931799.6</v>
      </c>
      <c r="E39" s="159">
        <f>'rashodi-programska'!D62+'rashodi-programska'!D117+'rashodi-programska'!D195+'rashodi-programska'!D208</f>
        <v>489250.07</v>
      </c>
      <c r="F39" s="231">
        <f t="shared" si="3"/>
        <v>94.15</v>
      </c>
      <c r="G39" s="231">
        <f t="shared" si="4"/>
        <v>52.51</v>
      </c>
    </row>
    <row r="40" spans="1:10" ht="19.899999999999999" customHeight="1" x14ac:dyDescent="0.2">
      <c r="A40" s="109">
        <v>312</v>
      </c>
      <c r="B40" s="158" t="s">
        <v>74</v>
      </c>
      <c r="C40" s="159">
        <v>14876.37</v>
      </c>
      <c r="D40" s="159">
        <f>'rashodi-programska'!C19+'rashodi-programska'!C64+'rashodi-programska'!C119+'rashodi-programska'!C197+'rashodi-programska'!C210</f>
        <v>2921.4</v>
      </c>
      <c r="E40" s="159">
        <f>'rashodi-programska'!D19+'rashodi-programska'!D64+'rashodi-programska'!D119+'rashodi-programska'!D197+'rashodi-programska'!D210</f>
        <v>20790.07</v>
      </c>
      <c r="F40" s="231">
        <f t="shared" si="3"/>
        <v>139.75</v>
      </c>
      <c r="G40" s="231">
        <f t="shared" si="4"/>
        <v>711.65</v>
      </c>
    </row>
    <row r="41" spans="1:10" ht="19.899999999999999" customHeight="1" x14ac:dyDescent="0.2">
      <c r="A41" s="109">
        <v>313</v>
      </c>
      <c r="B41" s="158" t="s">
        <v>111</v>
      </c>
      <c r="C41" s="159">
        <v>82156.81</v>
      </c>
      <c r="D41" s="159">
        <f>'rashodi-programska'!C66+'rashodi-programska'!C121+'rashodi-programska'!C199+'rashodi-programska'!C212</f>
        <v>147675</v>
      </c>
      <c r="E41" s="159">
        <f>'rashodi-programska'!D66+'rashodi-programska'!D121+'rashodi-programska'!D199+'rashodi-programska'!D212</f>
        <v>79282.180000000008</v>
      </c>
      <c r="F41" s="231">
        <f t="shared" si="3"/>
        <v>96.5</v>
      </c>
      <c r="G41" s="231">
        <f t="shared" si="4"/>
        <v>53.69</v>
      </c>
    </row>
    <row r="42" spans="1:10" s="105" customFormat="1" ht="19.899999999999999" customHeight="1" x14ac:dyDescent="0.2">
      <c r="A42" s="106">
        <v>32</v>
      </c>
      <c r="B42" s="107" t="s">
        <v>143</v>
      </c>
      <c r="C42" s="157">
        <f>SUM(C43:C47)</f>
        <v>70036.3</v>
      </c>
      <c r="D42" s="157">
        <f>SUM(D43:D47)</f>
        <v>159208.56000000003</v>
      </c>
      <c r="E42" s="157">
        <f>SUM(E43:E47)</f>
        <v>53253.89</v>
      </c>
      <c r="F42" s="230">
        <f t="shared" si="3"/>
        <v>76.040000000000006</v>
      </c>
      <c r="G42" s="230">
        <f t="shared" si="4"/>
        <v>33.450000000000003</v>
      </c>
    </row>
    <row r="43" spans="1:10" ht="19.899999999999999" customHeight="1" x14ac:dyDescent="0.2">
      <c r="A43" s="109">
        <v>321</v>
      </c>
      <c r="B43" s="158" t="s">
        <v>113</v>
      </c>
      <c r="C43" s="159">
        <v>15902.51</v>
      </c>
      <c r="D43" s="159">
        <f>'rashodi-programska'!C22+'rashodi-programska'!C69+'rashodi-programska'!C125+'rashodi-programska'!C164+'rashodi-programska'!C202+'rashodi-programska'!C215</f>
        <v>39641.419999999991</v>
      </c>
      <c r="E43" s="159">
        <f>'rashodi-programska'!D22+'rashodi-programska'!D69+'rashodi-programska'!D125+'rashodi-programska'!D164+'rashodi-programska'!D202+'rashodi-programska'!D215</f>
        <v>19766.939999999999</v>
      </c>
      <c r="F43" s="231">
        <f t="shared" si="3"/>
        <v>124.3</v>
      </c>
      <c r="G43" s="231">
        <f t="shared" si="4"/>
        <v>49.86</v>
      </c>
    </row>
    <row r="44" spans="1:10" ht="19.899999999999999" customHeight="1" x14ac:dyDescent="0.2">
      <c r="A44" s="109">
        <v>322</v>
      </c>
      <c r="B44" s="158" t="s">
        <v>114</v>
      </c>
      <c r="C44" s="159">
        <v>43302.080000000002</v>
      </c>
      <c r="D44" s="159">
        <f>'rashodi-programska'!C27+'rashodi-programska'!C72+'rashodi-programska'!C98+'rashodi-programska'!C128+'rashodi-programska'!C166+'rashodi-programska'!C184</f>
        <v>81690.560000000012</v>
      </c>
      <c r="E44" s="159">
        <f>'rashodi-programska'!D27+'rashodi-programska'!D72+'rashodi-programska'!D98+'rashodi-programska'!D128+'rashodi-programska'!D166+'rashodi-programska'!D184</f>
        <v>16802.830000000002</v>
      </c>
      <c r="F44" s="231">
        <f t="shared" si="3"/>
        <v>38.799999999999997</v>
      </c>
      <c r="G44" s="231">
        <f t="shared" si="4"/>
        <v>20.57</v>
      </c>
    </row>
    <row r="45" spans="1:10" ht="19.899999999999999" customHeight="1" x14ac:dyDescent="0.2">
      <c r="A45" s="109">
        <v>323</v>
      </c>
      <c r="B45" s="158" t="s">
        <v>115</v>
      </c>
      <c r="C45" s="159">
        <v>9106.01</v>
      </c>
      <c r="D45" s="159">
        <f>'rashodi-programska'!C34+'rashodi-programska'!C77+'rashodi-programska'!C101+'rashodi-programska'!C132+'rashodi-programska'!C170+'rashodi-programska'!C186</f>
        <v>24672.360000000004</v>
      </c>
      <c r="E45" s="159">
        <f>'rashodi-programska'!D34+'rashodi-programska'!D77+'rashodi-programska'!D101+'rashodi-programska'!D132+'rashodi-programska'!D170+'rashodi-programska'!D186</f>
        <v>14692.48</v>
      </c>
      <c r="F45" s="231">
        <f t="shared" si="3"/>
        <v>161.35</v>
      </c>
      <c r="G45" s="231">
        <f t="shared" si="4"/>
        <v>59.55</v>
      </c>
    </row>
    <row r="46" spans="1:10" ht="19.899999999999999" customHeight="1" x14ac:dyDescent="0.2">
      <c r="A46" s="109">
        <v>324</v>
      </c>
      <c r="B46" s="158" t="s">
        <v>144</v>
      </c>
      <c r="C46" s="159">
        <v>0</v>
      </c>
      <c r="D46" s="159">
        <f>'rashodi-programska'!C44+'rashodi-programska'!C104+'rashodi-programska'!C139</f>
        <v>0</v>
      </c>
      <c r="E46" s="159">
        <f>'rashodi-programska'!D44+'rashodi-programska'!D104+'rashodi-programska'!D139</f>
        <v>0</v>
      </c>
      <c r="F46" s="231" t="e">
        <f t="shared" si="3"/>
        <v>#DIV/0!</v>
      </c>
      <c r="G46" s="231" t="e">
        <f t="shared" si="4"/>
        <v>#DIV/0!</v>
      </c>
    </row>
    <row r="47" spans="1:10" ht="19.899999999999999" customHeight="1" x14ac:dyDescent="0.2">
      <c r="A47" s="109">
        <v>329</v>
      </c>
      <c r="B47" s="158" t="s">
        <v>44</v>
      </c>
      <c r="C47" s="159">
        <v>1725.7</v>
      </c>
      <c r="D47" s="159">
        <f>'rashodi-programska'!C46+'rashodi-programska'!C83+'rashodi-programska'!C106+'rashodi-programska'!C141+'rashodi-programska'!C173</f>
        <v>13204.220000000001</v>
      </c>
      <c r="E47" s="159">
        <f>'rashodi-programska'!D46+'rashodi-programska'!D83+'rashodi-programska'!D106+'rashodi-programska'!D141+'rashodi-programska'!D173</f>
        <v>1991.6399999999999</v>
      </c>
      <c r="F47" s="231">
        <f t="shared" si="3"/>
        <v>115.41</v>
      </c>
      <c r="G47" s="231">
        <f t="shared" si="4"/>
        <v>15.08</v>
      </c>
    </row>
    <row r="48" spans="1:10" s="105" customFormat="1" ht="19.899999999999999" customHeight="1" x14ac:dyDescent="0.2">
      <c r="A48" s="106">
        <v>34</v>
      </c>
      <c r="B48" s="107" t="s">
        <v>145</v>
      </c>
      <c r="C48" s="157">
        <f>C49</f>
        <v>1.26</v>
      </c>
      <c r="D48" s="157">
        <f>D49</f>
        <v>19.91</v>
      </c>
      <c r="E48" s="157">
        <f>E49</f>
        <v>0</v>
      </c>
      <c r="F48" s="230">
        <f t="shared" si="3"/>
        <v>0</v>
      </c>
      <c r="G48" s="230">
        <f t="shared" si="4"/>
        <v>0</v>
      </c>
    </row>
    <row r="49" spans="1:8" ht="19.899999999999999" customHeight="1" x14ac:dyDescent="0.2">
      <c r="A49" s="109">
        <v>343</v>
      </c>
      <c r="B49" s="158" t="s">
        <v>116</v>
      </c>
      <c r="C49" s="159">
        <v>1.26</v>
      </c>
      <c r="D49" s="159">
        <f>'rashodi-programska'!C53+'rashodi-programska'!C148</f>
        <v>19.91</v>
      </c>
      <c r="E49" s="159">
        <f>'rashodi-programska'!D53+'rashodi-programska'!D148</f>
        <v>0</v>
      </c>
      <c r="F49" s="231">
        <f t="shared" si="3"/>
        <v>0</v>
      </c>
      <c r="G49" s="231">
        <f t="shared" si="4"/>
        <v>0</v>
      </c>
    </row>
    <row r="50" spans="1:8" s="105" customFormat="1" ht="19.899999999999999" customHeight="1" x14ac:dyDescent="0.2">
      <c r="A50" s="106">
        <v>37</v>
      </c>
      <c r="B50" s="107" t="s">
        <v>165</v>
      </c>
      <c r="C50" s="157">
        <f>C51</f>
        <v>0</v>
      </c>
      <c r="D50" s="157">
        <f>D51</f>
        <v>0</v>
      </c>
      <c r="E50" s="157">
        <f>E51</f>
        <v>0</v>
      </c>
      <c r="F50" s="230" t="e">
        <f t="shared" si="3"/>
        <v>#DIV/0!</v>
      </c>
      <c r="G50" s="230" t="e">
        <f t="shared" si="4"/>
        <v>#DIV/0!</v>
      </c>
    </row>
    <row r="51" spans="1:8" ht="19.899999999999999" customHeight="1" x14ac:dyDescent="0.2">
      <c r="A51" s="109">
        <v>372</v>
      </c>
      <c r="B51" s="158" t="s">
        <v>166</v>
      </c>
      <c r="C51" s="159">
        <v>0</v>
      </c>
      <c r="D51" s="159">
        <f>'rashodi-programska'!C151</f>
        <v>0</v>
      </c>
      <c r="E51" s="159">
        <f>'rashodi-programska'!D151</f>
        <v>0</v>
      </c>
      <c r="F51" s="231" t="e">
        <f t="shared" si="3"/>
        <v>#DIV/0!</v>
      </c>
      <c r="G51" s="231" t="e">
        <f t="shared" si="4"/>
        <v>#DIV/0!</v>
      </c>
    </row>
    <row r="52" spans="1:8" s="105" customFormat="1" ht="19.899999999999999" customHeight="1" x14ac:dyDescent="0.2">
      <c r="A52" s="106">
        <v>38</v>
      </c>
      <c r="B52" s="107" t="s">
        <v>246</v>
      </c>
      <c r="C52" s="157">
        <f>C53</f>
        <v>0</v>
      </c>
      <c r="D52" s="157">
        <f>D53</f>
        <v>66.39</v>
      </c>
      <c r="E52" s="157">
        <f>E53</f>
        <v>433.04</v>
      </c>
      <c r="F52" s="230"/>
      <c r="G52" s="230"/>
    </row>
    <row r="53" spans="1:8" ht="19.899999999999999" customHeight="1" x14ac:dyDescent="0.2">
      <c r="A53" s="109">
        <v>381</v>
      </c>
      <c r="B53" s="158" t="s">
        <v>54</v>
      </c>
      <c r="C53" s="159">
        <v>0</v>
      </c>
      <c r="D53" s="159">
        <f>'rashodi-programska'!C57+'rashodi-programska'!C154</f>
        <v>66.39</v>
      </c>
      <c r="E53" s="159">
        <f>'rashodi-programska'!D154+'rashodi-programska'!D56</f>
        <v>433.04</v>
      </c>
      <c r="F53" s="231"/>
      <c r="G53" s="231"/>
    </row>
    <row r="54" spans="1:8" s="108" customFormat="1" ht="19.899999999999999" customHeight="1" x14ac:dyDescent="0.2">
      <c r="A54" s="103">
        <v>4</v>
      </c>
      <c r="B54" s="160" t="s">
        <v>99</v>
      </c>
      <c r="C54" s="161">
        <f>C55</f>
        <v>3496.42</v>
      </c>
      <c r="D54" s="161">
        <f>D55</f>
        <v>4368.869999999999</v>
      </c>
      <c r="E54" s="161">
        <f>E55</f>
        <v>5161.09</v>
      </c>
      <c r="F54" s="221">
        <f t="shared" si="3"/>
        <v>147.61000000000001</v>
      </c>
      <c r="G54" s="221">
        <f t="shared" si="4"/>
        <v>118.13</v>
      </c>
      <c r="H54" s="191"/>
    </row>
    <row r="55" spans="1:8" s="105" customFormat="1" ht="19.899999999999999" customHeight="1" x14ac:dyDescent="0.2">
      <c r="A55" s="106">
        <v>42</v>
      </c>
      <c r="B55" s="107" t="s">
        <v>146</v>
      </c>
      <c r="C55" s="157">
        <f>SUM(C56:C57)</f>
        <v>3496.42</v>
      </c>
      <c r="D55" s="157">
        <f>SUM(D56:D57)</f>
        <v>4368.869999999999</v>
      </c>
      <c r="E55" s="157">
        <f>SUM(E56:E57)</f>
        <v>5161.09</v>
      </c>
      <c r="F55" s="230">
        <f t="shared" si="3"/>
        <v>147.61000000000001</v>
      </c>
      <c r="G55" s="230">
        <f t="shared" si="4"/>
        <v>118.13</v>
      </c>
    </row>
    <row r="56" spans="1:8" ht="19.899999999999999" customHeight="1" x14ac:dyDescent="0.2">
      <c r="A56" s="109">
        <v>422</v>
      </c>
      <c r="B56" s="158" t="s">
        <v>118</v>
      </c>
      <c r="C56" s="159">
        <v>3496.42</v>
      </c>
      <c r="D56" s="159">
        <f>'rashodi-programska'!C87+'rashodi-programska'!C111+'rashodi-programska'!C156+'rashodi-programska'!C177+'rashodi-programska'!C189</f>
        <v>3040.8499999999995</v>
      </c>
      <c r="E56" s="159">
        <f>'rashodi-programska'!D87+'rashodi-programska'!D111+'rashodi-programska'!D156+'rashodi-programska'!D177+'rashodi-programska'!D189</f>
        <v>5143.97</v>
      </c>
      <c r="F56" s="231">
        <f t="shared" si="3"/>
        <v>147.12</v>
      </c>
      <c r="G56" s="231">
        <f t="shared" si="4"/>
        <v>169.16</v>
      </c>
    </row>
    <row r="57" spans="1:8" ht="19.899999999999999" customHeight="1" x14ac:dyDescent="0.2">
      <c r="A57" s="109">
        <v>424</v>
      </c>
      <c r="B57" s="158" t="s">
        <v>147</v>
      </c>
      <c r="C57" s="159">
        <v>0</v>
      </c>
      <c r="D57" s="159">
        <f>'rashodi-programska'!C94+'rashodi-programska'!C113+'rashodi-programska'!C160+'rashodi-programska'!C180</f>
        <v>1328.02</v>
      </c>
      <c r="E57" s="159">
        <f>'rashodi-programska'!D94+'rashodi-programska'!D113+'rashodi-programska'!D160</f>
        <v>17.12</v>
      </c>
      <c r="F57" s="231" t="e">
        <f t="shared" si="3"/>
        <v>#DIV/0!</v>
      </c>
      <c r="G57" s="231">
        <f t="shared" si="4"/>
        <v>1.29</v>
      </c>
    </row>
    <row r="58" spans="1:8" s="108" customFormat="1" ht="19.899999999999999" customHeight="1" x14ac:dyDescent="0.2">
      <c r="A58" s="112"/>
      <c r="B58" s="162" t="s">
        <v>148</v>
      </c>
      <c r="C58" s="148">
        <f>C37+C54</f>
        <v>690207.80000000016</v>
      </c>
      <c r="D58" s="148">
        <f>D37+D54</f>
        <v>1246059.73</v>
      </c>
      <c r="E58" s="148">
        <f>E37+E54</f>
        <v>648170.34000000008</v>
      </c>
      <c r="F58" s="226">
        <f t="shared" si="3"/>
        <v>93.91</v>
      </c>
      <c r="G58" s="226">
        <f t="shared" si="4"/>
        <v>52.02</v>
      </c>
    </row>
    <row r="59" spans="1:8" ht="19.899999999999999" customHeight="1" x14ac:dyDescent="0.2">
      <c r="G59" s="228"/>
    </row>
    <row r="60" spans="1:8" ht="19.899999999999999" customHeight="1" x14ac:dyDescent="0.2">
      <c r="G60" s="228"/>
    </row>
    <row r="61" spans="1:8" ht="19.899999999999999" customHeight="1" x14ac:dyDescent="0.2">
      <c r="G61" s="228"/>
    </row>
    <row r="62" spans="1:8" ht="19.899999999999999" customHeight="1" x14ac:dyDescent="0.2">
      <c r="G62" s="228"/>
    </row>
    <row r="63" spans="1:8" ht="19.899999999999999" customHeight="1" x14ac:dyDescent="0.2">
      <c r="G63" s="228"/>
    </row>
    <row r="64" spans="1:8" ht="19.899999999999999" customHeight="1" x14ac:dyDescent="0.2">
      <c r="G64" s="228"/>
    </row>
    <row r="65" spans="7:7" ht="19.899999999999999" customHeight="1" x14ac:dyDescent="0.2">
      <c r="G65" s="228"/>
    </row>
    <row r="66" spans="7:7" ht="19.899999999999999" customHeight="1" x14ac:dyDescent="0.2">
      <c r="G66" s="228"/>
    </row>
    <row r="67" spans="7:7" ht="19.899999999999999" customHeight="1" x14ac:dyDescent="0.2">
      <c r="G67" s="228"/>
    </row>
    <row r="68" spans="7:7" ht="19.899999999999999" customHeight="1" x14ac:dyDescent="0.2">
      <c r="G68" s="228"/>
    </row>
    <row r="69" spans="7:7" ht="19.899999999999999" customHeight="1" x14ac:dyDescent="0.2">
      <c r="G69" s="228"/>
    </row>
    <row r="70" spans="7:7" ht="19.899999999999999" customHeight="1" x14ac:dyDescent="0.2">
      <c r="G70" s="228"/>
    </row>
    <row r="71" spans="7:7" ht="19.899999999999999" customHeight="1" x14ac:dyDescent="0.2">
      <c r="G71" s="228"/>
    </row>
    <row r="72" spans="7:7" ht="19.899999999999999" customHeight="1" x14ac:dyDescent="0.2">
      <c r="G72" s="228"/>
    </row>
    <row r="73" spans="7:7" ht="19.899999999999999" customHeight="1" x14ac:dyDescent="0.2">
      <c r="G73" s="228"/>
    </row>
    <row r="74" spans="7:7" ht="19.899999999999999" customHeight="1" x14ac:dyDescent="0.2"/>
    <row r="75" spans="7:7" ht="19.899999999999999" customHeight="1" x14ac:dyDescent="0.2"/>
    <row r="76" spans="7:7" ht="19.899999999999999" customHeight="1" x14ac:dyDescent="0.2"/>
    <row r="77" spans="7:7" ht="19.899999999999999" customHeight="1" x14ac:dyDescent="0.2"/>
    <row r="78" spans="7:7" ht="19.899999999999999" customHeight="1" x14ac:dyDescent="0.2"/>
    <row r="79" spans="7:7" ht="19.899999999999999" customHeight="1" x14ac:dyDescent="0.2"/>
    <row r="80" spans="7:7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  <row r="84" ht="19.899999999999999" customHeight="1" x14ac:dyDescent="0.2"/>
    <row r="85" ht="19.899999999999999" customHeight="1" x14ac:dyDescent="0.2"/>
    <row r="86" ht="19.899999999999999" customHeight="1" x14ac:dyDescent="0.2"/>
    <row r="87" ht="19.899999999999999" customHeight="1" x14ac:dyDescent="0.2"/>
  </sheetData>
  <mergeCells count="8">
    <mergeCell ref="A2:F2"/>
    <mergeCell ref="A3:E3"/>
    <mergeCell ref="A4:F4"/>
    <mergeCell ref="A12:B12"/>
    <mergeCell ref="A36:B36"/>
    <mergeCell ref="A6:G6"/>
    <mergeCell ref="A7:G7"/>
    <mergeCell ref="A9:G9"/>
  </mergeCells>
  <pageMargins left="0.78740157480314965" right="0" top="0.59055118110236227" bottom="0.39370078740157483" header="0.31496062992125984" footer="0.31496062992125984"/>
  <pageSetup paperSize="9" orientation="landscape" horizontalDpi="4294967293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10" workbookViewId="0">
      <selection activeCell="F44" sqref="F44"/>
    </sheetView>
  </sheetViews>
  <sheetFormatPr defaultColWidth="11.42578125" defaultRowHeight="11.25" x14ac:dyDescent="0.2"/>
  <cols>
    <col min="1" max="1" width="8" style="34" customWidth="1"/>
    <col min="2" max="2" width="40.140625" style="34" customWidth="1"/>
    <col min="3" max="4" width="13.42578125" style="135" customWidth="1"/>
    <col min="5" max="5" width="13.42578125" style="228" customWidth="1"/>
    <col min="6" max="221" width="11.42578125" style="34"/>
    <col min="222" max="222" width="16" style="34" customWidth="1"/>
    <col min="223" max="229" width="17.5703125" style="34" customWidth="1"/>
    <col min="230" max="230" width="7.85546875" style="34" customWidth="1"/>
    <col min="231" max="231" width="14.28515625" style="34" customWidth="1"/>
    <col min="232" max="232" width="7.85546875" style="34" customWidth="1"/>
    <col min="233" max="477" width="11.42578125" style="34"/>
    <col min="478" max="478" width="16" style="34" customWidth="1"/>
    <col min="479" max="485" width="17.5703125" style="34" customWidth="1"/>
    <col min="486" max="486" width="7.85546875" style="34" customWidth="1"/>
    <col min="487" max="487" width="14.28515625" style="34" customWidth="1"/>
    <col min="488" max="488" width="7.85546875" style="34" customWidth="1"/>
    <col min="489" max="733" width="11.42578125" style="34"/>
    <col min="734" max="734" width="16" style="34" customWidth="1"/>
    <col min="735" max="741" width="17.5703125" style="34" customWidth="1"/>
    <col min="742" max="742" width="7.85546875" style="34" customWidth="1"/>
    <col min="743" max="743" width="14.28515625" style="34" customWidth="1"/>
    <col min="744" max="744" width="7.85546875" style="34" customWidth="1"/>
    <col min="745" max="989" width="11.42578125" style="34"/>
    <col min="990" max="990" width="16" style="34" customWidth="1"/>
    <col min="991" max="997" width="17.5703125" style="34" customWidth="1"/>
    <col min="998" max="998" width="7.85546875" style="34" customWidth="1"/>
    <col min="999" max="999" width="14.28515625" style="34" customWidth="1"/>
    <col min="1000" max="1000" width="7.85546875" style="34" customWidth="1"/>
    <col min="1001" max="1245" width="11.42578125" style="34"/>
    <col min="1246" max="1246" width="16" style="34" customWidth="1"/>
    <col min="1247" max="1253" width="17.5703125" style="34" customWidth="1"/>
    <col min="1254" max="1254" width="7.85546875" style="34" customWidth="1"/>
    <col min="1255" max="1255" width="14.28515625" style="34" customWidth="1"/>
    <col min="1256" max="1256" width="7.85546875" style="34" customWidth="1"/>
    <col min="1257" max="1501" width="11.42578125" style="34"/>
    <col min="1502" max="1502" width="16" style="34" customWidth="1"/>
    <col min="1503" max="1509" width="17.5703125" style="34" customWidth="1"/>
    <col min="1510" max="1510" width="7.85546875" style="34" customWidth="1"/>
    <col min="1511" max="1511" width="14.28515625" style="34" customWidth="1"/>
    <col min="1512" max="1512" width="7.85546875" style="34" customWidth="1"/>
    <col min="1513" max="1757" width="11.42578125" style="34"/>
    <col min="1758" max="1758" width="16" style="34" customWidth="1"/>
    <col min="1759" max="1765" width="17.5703125" style="34" customWidth="1"/>
    <col min="1766" max="1766" width="7.85546875" style="34" customWidth="1"/>
    <col min="1767" max="1767" width="14.28515625" style="34" customWidth="1"/>
    <col min="1768" max="1768" width="7.85546875" style="34" customWidth="1"/>
    <col min="1769" max="2013" width="11.42578125" style="34"/>
    <col min="2014" max="2014" width="16" style="34" customWidth="1"/>
    <col min="2015" max="2021" width="17.5703125" style="34" customWidth="1"/>
    <col min="2022" max="2022" width="7.85546875" style="34" customWidth="1"/>
    <col min="2023" max="2023" width="14.28515625" style="34" customWidth="1"/>
    <col min="2024" max="2024" width="7.85546875" style="34" customWidth="1"/>
    <col min="2025" max="2269" width="11.42578125" style="34"/>
    <col min="2270" max="2270" width="16" style="34" customWidth="1"/>
    <col min="2271" max="2277" width="17.5703125" style="34" customWidth="1"/>
    <col min="2278" max="2278" width="7.85546875" style="34" customWidth="1"/>
    <col min="2279" max="2279" width="14.28515625" style="34" customWidth="1"/>
    <col min="2280" max="2280" width="7.85546875" style="34" customWidth="1"/>
    <col min="2281" max="2525" width="11.42578125" style="34"/>
    <col min="2526" max="2526" width="16" style="34" customWidth="1"/>
    <col min="2527" max="2533" width="17.5703125" style="34" customWidth="1"/>
    <col min="2534" max="2534" width="7.85546875" style="34" customWidth="1"/>
    <col min="2535" max="2535" width="14.28515625" style="34" customWidth="1"/>
    <col min="2536" max="2536" width="7.85546875" style="34" customWidth="1"/>
    <col min="2537" max="2781" width="11.42578125" style="34"/>
    <col min="2782" max="2782" width="16" style="34" customWidth="1"/>
    <col min="2783" max="2789" width="17.5703125" style="34" customWidth="1"/>
    <col min="2790" max="2790" width="7.85546875" style="34" customWidth="1"/>
    <col min="2791" max="2791" width="14.28515625" style="34" customWidth="1"/>
    <col min="2792" max="2792" width="7.85546875" style="34" customWidth="1"/>
    <col min="2793" max="3037" width="11.42578125" style="34"/>
    <col min="3038" max="3038" width="16" style="34" customWidth="1"/>
    <col min="3039" max="3045" width="17.5703125" style="34" customWidth="1"/>
    <col min="3046" max="3046" width="7.85546875" style="34" customWidth="1"/>
    <col min="3047" max="3047" width="14.28515625" style="34" customWidth="1"/>
    <col min="3048" max="3048" width="7.85546875" style="34" customWidth="1"/>
    <col min="3049" max="3293" width="11.42578125" style="34"/>
    <col min="3294" max="3294" width="16" style="34" customWidth="1"/>
    <col min="3295" max="3301" width="17.5703125" style="34" customWidth="1"/>
    <col min="3302" max="3302" width="7.85546875" style="34" customWidth="1"/>
    <col min="3303" max="3303" width="14.28515625" style="34" customWidth="1"/>
    <col min="3304" max="3304" width="7.85546875" style="34" customWidth="1"/>
    <col min="3305" max="3549" width="11.42578125" style="34"/>
    <col min="3550" max="3550" width="16" style="34" customWidth="1"/>
    <col min="3551" max="3557" width="17.5703125" style="34" customWidth="1"/>
    <col min="3558" max="3558" width="7.85546875" style="34" customWidth="1"/>
    <col min="3559" max="3559" width="14.28515625" style="34" customWidth="1"/>
    <col min="3560" max="3560" width="7.85546875" style="34" customWidth="1"/>
    <col min="3561" max="3805" width="11.42578125" style="34"/>
    <col min="3806" max="3806" width="16" style="34" customWidth="1"/>
    <col min="3807" max="3813" width="17.5703125" style="34" customWidth="1"/>
    <col min="3814" max="3814" width="7.85546875" style="34" customWidth="1"/>
    <col min="3815" max="3815" width="14.28515625" style="34" customWidth="1"/>
    <col min="3816" max="3816" width="7.85546875" style="34" customWidth="1"/>
    <col min="3817" max="4061" width="11.42578125" style="34"/>
    <col min="4062" max="4062" width="16" style="34" customWidth="1"/>
    <col min="4063" max="4069" width="17.5703125" style="34" customWidth="1"/>
    <col min="4070" max="4070" width="7.85546875" style="34" customWidth="1"/>
    <col min="4071" max="4071" width="14.28515625" style="34" customWidth="1"/>
    <col min="4072" max="4072" width="7.85546875" style="34" customWidth="1"/>
    <col min="4073" max="4317" width="11.42578125" style="34"/>
    <col min="4318" max="4318" width="16" style="34" customWidth="1"/>
    <col min="4319" max="4325" width="17.5703125" style="34" customWidth="1"/>
    <col min="4326" max="4326" width="7.85546875" style="34" customWidth="1"/>
    <col min="4327" max="4327" width="14.28515625" style="34" customWidth="1"/>
    <col min="4328" max="4328" width="7.85546875" style="34" customWidth="1"/>
    <col min="4329" max="4573" width="11.42578125" style="34"/>
    <col min="4574" max="4574" width="16" style="34" customWidth="1"/>
    <col min="4575" max="4581" width="17.5703125" style="34" customWidth="1"/>
    <col min="4582" max="4582" width="7.85546875" style="34" customWidth="1"/>
    <col min="4583" max="4583" width="14.28515625" style="34" customWidth="1"/>
    <col min="4584" max="4584" width="7.85546875" style="34" customWidth="1"/>
    <col min="4585" max="4829" width="11.42578125" style="34"/>
    <col min="4830" max="4830" width="16" style="34" customWidth="1"/>
    <col min="4831" max="4837" width="17.5703125" style="34" customWidth="1"/>
    <col min="4838" max="4838" width="7.85546875" style="34" customWidth="1"/>
    <col min="4839" max="4839" width="14.28515625" style="34" customWidth="1"/>
    <col min="4840" max="4840" width="7.85546875" style="34" customWidth="1"/>
    <col min="4841" max="5085" width="11.42578125" style="34"/>
    <col min="5086" max="5086" width="16" style="34" customWidth="1"/>
    <col min="5087" max="5093" width="17.5703125" style="34" customWidth="1"/>
    <col min="5094" max="5094" width="7.85546875" style="34" customWidth="1"/>
    <col min="5095" max="5095" width="14.28515625" style="34" customWidth="1"/>
    <col min="5096" max="5096" width="7.85546875" style="34" customWidth="1"/>
    <col min="5097" max="5341" width="11.42578125" style="34"/>
    <col min="5342" max="5342" width="16" style="34" customWidth="1"/>
    <col min="5343" max="5349" width="17.5703125" style="34" customWidth="1"/>
    <col min="5350" max="5350" width="7.85546875" style="34" customWidth="1"/>
    <col min="5351" max="5351" width="14.28515625" style="34" customWidth="1"/>
    <col min="5352" max="5352" width="7.85546875" style="34" customWidth="1"/>
    <col min="5353" max="5597" width="11.42578125" style="34"/>
    <col min="5598" max="5598" width="16" style="34" customWidth="1"/>
    <col min="5599" max="5605" width="17.5703125" style="34" customWidth="1"/>
    <col min="5606" max="5606" width="7.85546875" style="34" customWidth="1"/>
    <col min="5607" max="5607" width="14.28515625" style="34" customWidth="1"/>
    <col min="5608" max="5608" width="7.85546875" style="34" customWidth="1"/>
    <col min="5609" max="5853" width="11.42578125" style="34"/>
    <col min="5854" max="5854" width="16" style="34" customWidth="1"/>
    <col min="5855" max="5861" width="17.5703125" style="34" customWidth="1"/>
    <col min="5862" max="5862" width="7.85546875" style="34" customWidth="1"/>
    <col min="5863" max="5863" width="14.28515625" style="34" customWidth="1"/>
    <col min="5864" max="5864" width="7.85546875" style="34" customWidth="1"/>
    <col min="5865" max="6109" width="11.42578125" style="34"/>
    <col min="6110" max="6110" width="16" style="34" customWidth="1"/>
    <col min="6111" max="6117" width="17.5703125" style="34" customWidth="1"/>
    <col min="6118" max="6118" width="7.85546875" style="34" customWidth="1"/>
    <col min="6119" max="6119" width="14.28515625" style="34" customWidth="1"/>
    <col min="6120" max="6120" width="7.85546875" style="34" customWidth="1"/>
    <col min="6121" max="6365" width="11.42578125" style="34"/>
    <col min="6366" max="6366" width="16" style="34" customWidth="1"/>
    <col min="6367" max="6373" width="17.5703125" style="34" customWidth="1"/>
    <col min="6374" max="6374" width="7.85546875" style="34" customWidth="1"/>
    <col min="6375" max="6375" width="14.28515625" style="34" customWidth="1"/>
    <col min="6376" max="6376" width="7.85546875" style="34" customWidth="1"/>
    <col min="6377" max="6621" width="11.42578125" style="34"/>
    <col min="6622" max="6622" width="16" style="34" customWidth="1"/>
    <col min="6623" max="6629" width="17.5703125" style="34" customWidth="1"/>
    <col min="6630" max="6630" width="7.85546875" style="34" customWidth="1"/>
    <col min="6631" max="6631" width="14.28515625" style="34" customWidth="1"/>
    <col min="6632" max="6632" width="7.85546875" style="34" customWidth="1"/>
    <col min="6633" max="6877" width="11.42578125" style="34"/>
    <col min="6878" max="6878" width="16" style="34" customWidth="1"/>
    <col min="6879" max="6885" width="17.5703125" style="34" customWidth="1"/>
    <col min="6886" max="6886" width="7.85546875" style="34" customWidth="1"/>
    <col min="6887" max="6887" width="14.28515625" style="34" customWidth="1"/>
    <col min="6888" max="6888" width="7.85546875" style="34" customWidth="1"/>
    <col min="6889" max="7133" width="11.42578125" style="34"/>
    <col min="7134" max="7134" width="16" style="34" customWidth="1"/>
    <col min="7135" max="7141" width="17.5703125" style="34" customWidth="1"/>
    <col min="7142" max="7142" width="7.85546875" style="34" customWidth="1"/>
    <col min="7143" max="7143" width="14.28515625" style="34" customWidth="1"/>
    <col min="7144" max="7144" width="7.85546875" style="34" customWidth="1"/>
    <col min="7145" max="7389" width="11.42578125" style="34"/>
    <col min="7390" max="7390" width="16" style="34" customWidth="1"/>
    <col min="7391" max="7397" width="17.5703125" style="34" customWidth="1"/>
    <col min="7398" max="7398" width="7.85546875" style="34" customWidth="1"/>
    <col min="7399" max="7399" width="14.28515625" style="34" customWidth="1"/>
    <col min="7400" max="7400" width="7.85546875" style="34" customWidth="1"/>
    <col min="7401" max="7645" width="11.42578125" style="34"/>
    <col min="7646" max="7646" width="16" style="34" customWidth="1"/>
    <col min="7647" max="7653" width="17.5703125" style="34" customWidth="1"/>
    <col min="7654" max="7654" width="7.85546875" style="34" customWidth="1"/>
    <col min="7655" max="7655" width="14.28515625" style="34" customWidth="1"/>
    <col min="7656" max="7656" width="7.85546875" style="34" customWidth="1"/>
    <col min="7657" max="7901" width="11.42578125" style="34"/>
    <col min="7902" max="7902" width="16" style="34" customWidth="1"/>
    <col min="7903" max="7909" width="17.5703125" style="34" customWidth="1"/>
    <col min="7910" max="7910" width="7.85546875" style="34" customWidth="1"/>
    <col min="7911" max="7911" width="14.28515625" style="34" customWidth="1"/>
    <col min="7912" max="7912" width="7.85546875" style="34" customWidth="1"/>
    <col min="7913" max="8157" width="11.42578125" style="34"/>
    <col min="8158" max="8158" width="16" style="34" customWidth="1"/>
    <col min="8159" max="8165" width="17.5703125" style="34" customWidth="1"/>
    <col min="8166" max="8166" width="7.85546875" style="34" customWidth="1"/>
    <col min="8167" max="8167" width="14.28515625" style="34" customWidth="1"/>
    <col min="8168" max="8168" width="7.85546875" style="34" customWidth="1"/>
    <col min="8169" max="8413" width="11.42578125" style="34"/>
    <col min="8414" max="8414" width="16" style="34" customWidth="1"/>
    <col min="8415" max="8421" width="17.5703125" style="34" customWidth="1"/>
    <col min="8422" max="8422" width="7.85546875" style="34" customWidth="1"/>
    <col min="8423" max="8423" width="14.28515625" style="34" customWidth="1"/>
    <col min="8424" max="8424" width="7.85546875" style="34" customWidth="1"/>
    <col min="8425" max="8669" width="11.42578125" style="34"/>
    <col min="8670" max="8670" width="16" style="34" customWidth="1"/>
    <col min="8671" max="8677" width="17.5703125" style="34" customWidth="1"/>
    <col min="8678" max="8678" width="7.85546875" style="34" customWidth="1"/>
    <col min="8679" max="8679" width="14.28515625" style="34" customWidth="1"/>
    <col min="8680" max="8680" width="7.85546875" style="34" customWidth="1"/>
    <col min="8681" max="8925" width="11.42578125" style="34"/>
    <col min="8926" max="8926" width="16" style="34" customWidth="1"/>
    <col min="8927" max="8933" width="17.5703125" style="34" customWidth="1"/>
    <col min="8934" max="8934" width="7.85546875" style="34" customWidth="1"/>
    <col min="8935" max="8935" width="14.28515625" style="34" customWidth="1"/>
    <col min="8936" max="8936" width="7.85546875" style="34" customWidth="1"/>
    <col min="8937" max="9181" width="11.42578125" style="34"/>
    <col min="9182" max="9182" width="16" style="34" customWidth="1"/>
    <col min="9183" max="9189" width="17.5703125" style="34" customWidth="1"/>
    <col min="9190" max="9190" width="7.85546875" style="34" customWidth="1"/>
    <col min="9191" max="9191" width="14.28515625" style="34" customWidth="1"/>
    <col min="9192" max="9192" width="7.85546875" style="34" customWidth="1"/>
    <col min="9193" max="9437" width="11.42578125" style="34"/>
    <col min="9438" max="9438" width="16" style="34" customWidth="1"/>
    <col min="9439" max="9445" width="17.5703125" style="34" customWidth="1"/>
    <col min="9446" max="9446" width="7.85546875" style="34" customWidth="1"/>
    <col min="9447" max="9447" width="14.28515625" style="34" customWidth="1"/>
    <col min="9448" max="9448" width="7.85546875" style="34" customWidth="1"/>
    <col min="9449" max="9693" width="11.42578125" style="34"/>
    <col min="9694" max="9694" width="16" style="34" customWidth="1"/>
    <col min="9695" max="9701" width="17.5703125" style="34" customWidth="1"/>
    <col min="9702" max="9702" width="7.85546875" style="34" customWidth="1"/>
    <col min="9703" max="9703" width="14.28515625" style="34" customWidth="1"/>
    <col min="9704" max="9704" width="7.85546875" style="34" customWidth="1"/>
    <col min="9705" max="9949" width="11.42578125" style="34"/>
    <col min="9950" max="9950" width="16" style="34" customWidth="1"/>
    <col min="9951" max="9957" width="17.5703125" style="34" customWidth="1"/>
    <col min="9958" max="9958" width="7.85546875" style="34" customWidth="1"/>
    <col min="9959" max="9959" width="14.28515625" style="34" customWidth="1"/>
    <col min="9960" max="9960" width="7.85546875" style="34" customWidth="1"/>
    <col min="9961" max="10205" width="11.42578125" style="34"/>
    <col min="10206" max="10206" width="16" style="34" customWidth="1"/>
    <col min="10207" max="10213" width="17.5703125" style="34" customWidth="1"/>
    <col min="10214" max="10214" width="7.85546875" style="34" customWidth="1"/>
    <col min="10215" max="10215" width="14.28515625" style="34" customWidth="1"/>
    <col min="10216" max="10216" width="7.85546875" style="34" customWidth="1"/>
    <col min="10217" max="10461" width="11.42578125" style="34"/>
    <col min="10462" max="10462" width="16" style="34" customWidth="1"/>
    <col min="10463" max="10469" width="17.5703125" style="34" customWidth="1"/>
    <col min="10470" max="10470" width="7.85546875" style="34" customWidth="1"/>
    <col min="10471" max="10471" width="14.28515625" style="34" customWidth="1"/>
    <col min="10472" max="10472" width="7.85546875" style="34" customWidth="1"/>
    <col min="10473" max="10717" width="11.42578125" style="34"/>
    <col min="10718" max="10718" width="16" style="34" customWidth="1"/>
    <col min="10719" max="10725" width="17.5703125" style="34" customWidth="1"/>
    <col min="10726" max="10726" width="7.85546875" style="34" customWidth="1"/>
    <col min="10727" max="10727" width="14.28515625" style="34" customWidth="1"/>
    <col min="10728" max="10728" width="7.85546875" style="34" customWidth="1"/>
    <col min="10729" max="10973" width="11.42578125" style="34"/>
    <col min="10974" max="10974" width="16" style="34" customWidth="1"/>
    <col min="10975" max="10981" width="17.5703125" style="34" customWidth="1"/>
    <col min="10982" max="10982" width="7.85546875" style="34" customWidth="1"/>
    <col min="10983" max="10983" width="14.28515625" style="34" customWidth="1"/>
    <col min="10984" max="10984" width="7.85546875" style="34" customWidth="1"/>
    <col min="10985" max="11229" width="11.42578125" style="34"/>
    <col min="11230" max="11230" width="16" style="34" customWidth="1"/>
    <col min="11231" max="11237" width="17.5703125" style="34" customWidth="1"/>
    <col min="11238" max="11238" width="7.85546875" style="34" customWidth="1"/>
    <col min="11239" max="11239" width="14.28515625" style="34" customWidth="1"/>
    <col min="11240" max="11240" width="7.85546875" style="34" customWidth="1"/>
    <col min="11241" max="11485" width="11.42578125" style="34"/>
    <col min="11486" max="11486" width="16" style="34" customWidth="1"/>
    <col min="11487" max="11493" width="17.5703125" style="34" customWidth="1"/>
    <col min="11494" max="11494" width="7.85546875" style="34" customWidth="1"/>
    <col min="11495" max="11495" width="14.28515625" style="34" customWidth="1"/>
    <col min="11496" max="11496" width="7.85546875" style="34" customWidth="1"/>
    <col min="11497" max="11741" width="11.42578125" style="34"/>
    <col min="11742" max="11742" width="16" style="34" customWidth="1"/>
    <col min="11743" max="11749" width="17.5703125" style="34" customWidth="1"/>
    <col min="11750" max="11750" width="7.85546875" style="34" customWidth="1"/>
    <col min="11751" max="11751" width="14.28515625" style="34" customWidth="1"/>
    <col min="11752" max="11752" width="7.85546875" style="34" customWidth="1"/>
    <col min="11753" max="11997" width="11.42578125" style="34"/>
    <col min="11998" max="11998" width="16" style="34" customWidth="1"/>
    <col min="11999" max="12005" width="17.5703125" style="34" customWidth="1"/>
    <col min="12006" max="12006" width="7.85546875" style="34" customWidth="1"/>
    <col min="12007" max="12007" width="14.28515625" style="34" customWidth="1"/>
    <col min="12008" max="12008" width="7.85546875" style="34" customWidth="1"/>
    <col min="12009" max="12253" width="11.42578125" style="34"/>
    <col min="12254" max="12254" width="16" style="34" customWidth="1"/>
    <col min="12255" max="12261" width="17.5703125" style="34" customWidth="1"/>
    <col min="12262" max="12262" width="7.85546875" style="34" customWidth="1"/>
    <col min="12263" max="12263" width="14.28515625" style="34" customWidth="1"/>
    <col min="12264" max="12264" width="7.85546875" style="34" customWidth="1"/>
    <col min="12265" max="12509" width="11.42578125" style="34"/>
    <col min="12510" max="12510" width="16" style="34" customWidth="1"/>
    <col min="12511" max="12517" width="17.5703125" style="34" customWidth="1"/>
    <col min="12518" max="12518" width="7.85546875" style="34" customWidth="1"/>
    <col min="12519" max="12519" width="14.28515625" style="34" customWidth="1"/>
    <col min="12520" max="12520" width="7.85546875" style="34" customWidth="1"/>
    <col min="12521" max="12765" width="11.42578125" style="34"/>
    <col min="12766" max="12766" width="16" style="34" customWidth="1"/>
    <col min="12767" max="12773" width="17.5703125" style="34" customWidth="1"/>
    <col min="12774" max="12774" width="7.85546875" style="34" customWidth="1"/>
    <col min="12775" max="12775" width="14.28515625" style="34" customWidth="1"/>
    <col min="12776" max="12776" width="7.85546875" style="34" customWidth="1"/>
    <col min="12777" max="13021" width="11.42578125" style="34"/>
    <col min="13022" max="13022" width="16" style="34" customWidth="1"/>
    <col min="13023" max="13029" width="17.5703125" style="34" customWidth="1"/>
    <col min="13030" max="13030" width="7.85546875" style="34" customWidth="1"/>
    <col min="13031" max="13031" width="14.28515625" style="34" customWidth="1"/>
    <col min="13032" max="13032" width="7.85546875" style="34" customWidth="1"/>
    <col min="13033" max="13277" width="11.42578125" style="34"/>
    <col min="13278" max="13278" width="16" style="34" customWidth="1"/>
    <col min="13279" max="13285" width="17.5703125" style="34" customWidth="1"/>
    <col min="13286" max="13286" width="7.85546875" style="34" customWidth="1"/>
    <col min="13287" max="13287" width="14.28515625" style="34" customWidth="1"/>
    <col min="13288" max="13288" width="7.85546875" style="34" customWidth="1"/>
    <col min="13289" max="13533" width="11.42578125" style="34"/>
    <col min="13534" max="13534" width="16" style="34" customWidth="1"/>
    <col min="13535" max="13541" width="17.5703125" style="34" customWidth="1"/>
    <col min="13542" max="13542" width="7.85546875" style="34" customWidth="1"/>
    <col min="13543" max="13543" width="14.28515625" style="34" customWidth="1"/>
    <col min="13544" max="13544" width="7.85546875" style="34" customWidth="1"/>
    <col min="13545" max="13789" width="11.42578125" style="34"/>
    <col min="13790" max="13790" width="16" style="34" customWidth="1"/>
    <col min="13791" max="13797" width="17.5703125" style="34" customWidth="1"/>
    <col min="13798" max="13798" width="7.85546875" style="34" customWidth="1"/>
    <col min="13799" max="13799" width="14.28515625" style="34" customWidth="1"/>
    <col min="13800" max="13800" width="7.85546875" style="34" customWidth="1"/>
    <col min="13801" max="14045" width="11.42578125" style="34"/>
    <col min="14046" max="14046" width="16" style="34" customWidth="1"/>
    <col min="14047" max="14053" width="17.5703125" style="34" customWidth="1"/>
    <col min="14054" max="14054" width="7.85546875" style="34" customWidth="1"/>
    <col min="14055" max="14055" width="14.28515625" style="34" customWidth="1"/>
    <col min="14056" max="14056" width="7.85546875" style="34" customWidth="1"/>
    <col min="14057" max="14301" width="11.42578125" style="34"/>
    <col min="14302" max="14302" width="16" style="34" customWidth="1"/>
    <col min="14303" max="14309" width="17.5703125" style="34" customWidth="1"/>
    <col min="14310" max="14310" width="7.85546875" style="34" customWidth="1"/>
    <col min="14311" max="14311" width="14.28515625" style="34" customWidth="1"/>
    <col min="14312" max="14312" width="7.85546875" style="34" customWidth="1"/>
    <col min="14313" max="14557" width="11.42578125" style="34"/>
    <col min="14558" max="14558" width="16" style="34" customWidth="1"/>
    <col min="14559" max="14565" width="17.5703125" style="34" customWidth="1"/>
    <col min="14566" max="14566" width="7.85546875" style="34" customWidth="1"/>
    <col min="14567" max="14567" width="14.28515625" style="34" customWidth="1"/>
    <col min="14568" max="14568" width="7.85546875" style="34" customWidth="1"/>
    <col min="14569" max="14813" width="11.42578125" style="34"/>
    <col min="14814" max="14814" width="16" style="34" customWidth="1"/>
    <col min="14815" max="14821" width="17.5703125" style="34" customWidth="1"/>
    <col min="14822" max="14822" width="7.85546875" style="34" customWidth="1"/>
    <col min="14823" max="14823" width="14.28515625" style="34" customWidth="1"/>
    <col min="14824" max="14824" width="7.85546875" style="34" customWidth="1"/>
    <col min="14825" max="15069" width="11.42578125" style="34"/>
    <col min="15070" max="15070" width="16" style="34" customWidth="1"/>
    <col min="15071" max="15077" width="17.5703125" style="34" customWidth="1"/>
    <col min="15078" max="15078" width="7.85546875" style="34" customWidth="1"/>
    <col min="15079" max="15079" width="14.28515625" style="34" customWidth="1"/>
    <col min="15080" max="15080" width="7.85546875" style="34" customWidth="1"/>
    <col min="15081" max="15325" width="11.42578125" style="34"/>
    <col min="15326" max="15326" width="16" style="34" customWidth="1"/>
    <col min="15327" max="15333" width="17.5703125" style="34" customWidth="1"/>
    <col min="15334" max="15334" width="7.85546875" style="34" customWidth="1"/>
    <col min="15335" max="15335" width="14.28515625" style="34" customWidth="1"/>
    <col min="15336" max="15336" width="7.85546875" style="34" customWidth="1"/>
    <col min="15337" max="15581" width="11.42578125" style="34"/>
    <col min="15582" max="15582" width="16" style="34" customWidth="1"/>
    <col min="15583" max="15589" width="17.5703125" style="34" customWidth="1"/>
    <col min="15590" max="15590" width="7.85546875" style="34" customWidth="1"/>
    <col min="15591" max="15591" width="14.28515625" style="34" customWidth="1"/>
    <col min="15592" max="15592" width="7.85546875" style="34" customWidth="1"/>
    <col min="15593" max="15837" width="11.42578125" style="34"/>
    <col min="15838" max="15838" width="16" style="34" customWidth="1"/>
    <col min="15839" max="15845" width="17.5703125" style="34" customWidth="1"/>
    <col min="15846" max="15846" width="7.85546875" style="34" customWidth="1"/>
    <col min="15847" max="15847" width="14.28515625" style="34" customWidth="1"/>
    <col min="15848" max="15848" width="7.85546875" style="34" customWidth="1"/>
    <col min="15849" max="16093" width="11.42578125" style="34"/>
    <col min="16094" max="16094" width="16" style="34" customWidth="1"/>
    <col min="16095" max="16101" width="17.5703125" style="34" customWidth="1"/>
    <col min="16102" max="16102" width="7.85546875" style="34" customWidth="1"/>
    <col min="16103" max="16103" width="14.28515625" style="34" customWidth="1"/>
    <col min="16104" max="16104" width="7.85546875" style="34" customWidth="1"/>
    <col min="16105" max="16384" width="11.42578125" style="34"/>
  </cols>
  <sheetData>
    <row r="1" spans="1:7" x14ac:dyDescent="0.2">
      <c r="A1" s="22" t="s">
        <v>92</v>
      </c>
      <c r="B1" s="22"/>
      <c r="C1" s="22"/>
      <c r="D1" s="22"/>
      <c r="E1" s="210"/>
    </row>
    <row r="2" spans="1:7" ht="12.75" x14ac:dyDescent="0.2">
      <c r="A2" s="266" t="s">
        <v>226</v>
      </c>
      <c r="B2" s="267"/>
      <c r="C2" s="267"/>
      <c r="D2" s="267"/>
      <c r="E2" s="267"/>
    </row>
    <row r="3" spans="1:7" ht="12.75" x14ac:dyDescent="0.2">
      <c r="A3" s="268" t="s">
        <v>224</v>
      </c>
      <c r="B3" s="268"/>
      <c r="C3" s="268"/>
      <c r="D3" s="268"/>
      <c r="E3" s="33"/>
    </row>
    <row r="4" spans="1:7" ht="12.75" x14ac:dyDescent="0.2">
      <c r="A4" s="266" t="s">
        <v>225</v>
      </c>
      <c r="B4" s="267"/>
      <c r="C4" s="267"/>
      <c r="D4" s="267"/>
      <c r="E4" s="267"/>
    </row>
    <row r="6" spans="1:7" ht="12.75" customHeight="1" x14ac:dyDescent="0.2">
      <c r="A6" s="260" t="s">
        <v>106</v>
      </c>
      <c r="B6" s="260"/>
      <c r="C6" s="260"/>
      <c r="D6" s="260"/>
      <c r="E6" s="260"/>
    </row>
    <row r="7" spans="1:7" ht="12.75" customHeight="1" x14ac:dyDescent="0.2">
      <c r="A7" s="260" t="str">
        <f>'OPĆI DIO'!A7:I7</f>
        <v>ZA RAZDOBLJE 01.01.-30.06.2023.</v>
      </c>
      <c r="B7" s="260"/>
      <c r="C7" s="260"/>
      <c r="D7" s="260"/>
      <c r="E7" s="260"/>
    </row>
    <row r="9" spans="1:7" s="105" customFormat="1" x14ac:dyDescent="0.2">
      <c r="A9" s="285" t="s">
        <v>177</v>
      </c>
      <c r="B9" s="285"/>
      <c r="C9" s="285"/>
      <c r="D9" s="285"/>
      <c r="E9" s="285"/>
    </row>
    <row r="10" spans="1:7" s="82" customFormat="1" x14ac:dyDescent="0.2">
      <c r="C10" s="134"/>
      <c r="D10" s="134"/>
      <c r="E10" s="212"/>
    </row>
    <row r="11" spans="1:7" s="82" customFormat="1" ht="57.6" customHeight="1" x14ac:dyDescent="0.2">
      <c r="A11" s="185" t="s">
        <v>178</v>
      </c>
      <c r="B11" s="185" t="s">
        <v>179</v>
      </c>
      <c r="C11" s="186" t="s">
        <v>239</v>
      </c>
      <c r="D11" s="186" t="s">
        <v>240</v>
      </c>
      <c r="E11" s="236" t="s">
        <v>107</v>
      </c>
    </row>
    <row r="12" spans="1:7" s="137" customFormat="1" ht="11.25" customHeight="1" x14ac:dyDescent="0.15">
      <c r="A12" s="283">
        <v>1</v>
      </c>
      <c r="B12" s="284"/>
      <c r="C12" s="138">
        <v>2</v>
      </c>
      <c r="D12" s="138">
        <v>3</v>
      </c>
      <c r="E12" s="215" t="s">
        <v>220</v>
      </c>
    </row>
    <row r="13" spans="1:7" s="88" customFormat="1" ht="12.75" customHeight="1" x14ac:dyDescent="0.2">
      <c r="A13" s="170" t="s">
        <v>213</v>
      </c>
      <c r="B13" s="171" t="s">
        <v>159</v>
      </c>
      <c r="C13" s="172"/>
      <c r="D13" s="172"/>
      <c r="E13" s="237"/>
    </row>
    <row r="14" spans="1:7" s="88" customFormat="1" ht="12.75" customHeight="1" x14ac:dyDescent="0.2">
      <c r="A14" s="86"/>
      <c r="B14" s="87" t="s">
        <v>157</v>
      </c>
      <c r="C14" s="142">
        <f>'prihodi programska'!D13</f>
        <v>136040.9</v>
      </c>
      <c r="D14" s="142">
        <f>'prihodi programska'!E13</f>
        <v>45146.89</v>
      </c>
      <c r="E14" s="217">
        <f>ROUND(D14/C14*100,2)</f>
        <v>33.19</v>
      </c>
    </row>
    <row r="15" spans="1:7" s="88" customFormat="1" ht="12.75" customHeight="1" x14ac:dyDescent="0.2">
      <c r="A15" s="86"/>
      <c r="B15" s="87" t="s">
        <v>158</v>
      </c>
      <c r="C15" s="142">
        <f>'rashodi-programska'!C17</f>
        <v>136040.90000000002</v>
      </c>
      <c r="D15" s="142">
        <f>'rashodi-programska'!D17</f>
        <v>45146.89</v>
      </c>
      <c r="E15" s="217">
        <f t="shared" ref="E15:E42" si="0">ROUND(D15/C15*100,2)</f>
        <v>33.19</v>
      </c>
      <c r="G15" s="178"/>
    </row>
    <row r="16" spans="1:7" s="91" customFormat="1" ht="12.75" customHeight="1" x14ac:dyDescent="0.2">
      <c r="A16" s="170" t="s">
        <v>214</v>
      </c>
      <c r="B16" s="171" t="s">
        <v>160</v>
      </c>
      <c r="C16" s="172"/>
      <c r="D16" s="172"/>
      <c r="E16" s="237"/>
    </row>
    <row r="17" spans="1:8" s="88" customFormat="1" ht="12.75" customHeight="1" x14ac:dyDescent="0.2">
      <c r="A17" s="86"/>
      <c r="B17" s="87" t="s">
        <v>157</v>
      </c>
      <c r="C17" s="142">
        <f>'prihodi programska'!D17</f>
        <v>16334.66</v>
      </c>
      <c r="D17" s="142">
        <f>'prihodi programska'!E17</f>
        <v>7268.5999999999995</v>
      </c>
      <c r="E17" s="217">
        <f t="shared" si="0"/>
        <v>44.5</v>
      </c>
    </row>
    <row r="18" spans="1:8" s="91" customFormat="1" ht="12.75" customHeight="1" x14ac:dyDescent="0.2">
      <c r="A18" s="89"/>
      <c r="B18" s="87" t="s">
        <v>158</v>
      </c>
      <c r="C18" s="142">
        <f>'rashodi-programska'!C60</f>
        <v>16334.660000000002</v>
      </c>
      <c r="D18" s="142">
        <f>'rashodi-programska'!D60</f>
        <v>544.43999999999994</v>
      </c>
      <c r="E18" s="217">
        <f t="shared" si="0"/>
        <v>3.33</v>
      </c>
    </row>
    <row r="19" spans="1:8" s="88" customFormat="1" ht="12.75" customHeight="1" x14ac:dyDescent="0.2">
      <c r="A19" s="92"/>
      <c r="B19" s="93" t="s">
        <v>180</v>
      </c>
      <c r="C19" s="142">
        <f>'prihodi programska'!D60</f>
        <v>0</v>
      </c>
      <c r="D19" s="142">
        <f>'prihodi programska'!E60</f>
        <v>0</v>
      </c>
      <c r="E19" s="217" t="e">
        <f t="shared" si="0"/>
        <v>#DIV/0!</v>
      </c>
      <c r="G19" s="178"/>
      <c r="H19" s="178"/>
    </row>
    <row r="20" spans="1:8" s="91" customFormat="1" ht="12.75" customHeight="1" x14ac:dyDescent="0.2">
      <c r="A20" s="170" t="s">
        <v>215</v>
      </c>
      <c r="B20" s="171" t="s">
        <v>181</v>
      </c>
      <c r="C20" s="172"/>
      <c r="D20" s="172"/>
      <c r="E20" s="237"/>
    </row>
    <row r="21" spans="1:8" s="88" customFormat="1" ht="12.75" customHeight="1" x14ac:dyDescent="0.2">
      <c r="A21" s="86"/>
      <c r="B21" s="87" t="s">
        <v>157</v>
      </c>
      <c r="C21" s="142">
        <f>'prihodi programska'!D24</f>
        <v>1328.02</v>
      </c>
      <c r="D21" s="142">
        <f>'prihodi programska'!E24</f>
        <v>240</v>
      </c>
      <c r="E21" s="217">
        <f t="shared" si="0"/>
        <v>18.07</v>
      </c>
    </row>
    <row r="22" spans="1:8" s="88" customFormat="1" ht="12.75" customHeight="1" x14ac:dyDescent="0.2">
      <c r="A22" s="89"/>
      <c r="B22" s="87" t="s">
        <v>158</v>
      </c>
      <c r="C22" s="142">
        <f>'rashodi-programska'!C96</f>
        <v>1328.02</v>
      </c>
      <c r="D22" s="142">
        <f>'rashodi-programska'!D96</f>
        <v>2983.92</v>
      </c>
      <c r="E22" s="217">
        <f t="shared" si="0"/>
        <v>224.69</v>
      </c>
      <c r="H22" s="178"/>
    </row>
    <row r="23" spans="1:8" s="99" customFormat="1" ht="12.75" customHeight="1" x14ac:dyDescent="0.2">
      <c r="A23" s="92"/>
      <c r="B23" s="93" t="s">
        <v>180</v>
      </c>
      <c r="C23" s="142">
        <f>'prihodi programska'!D63</f>
        <v>0</v>
      </c>
      <c r="D23" s="142">
        <f>'prihodi programska'!E63</f>
        <v>0</v>
      </c>
      <c r="E23" s="217" t="e">
        <f t="shared" si="0"/>
        <v>#DIV/0!</v>
      </c>
      <c r="G23" s="188"/>
    </row>
    <row r="24" spans="1:8" ht="12.75" customHeight="1" x14ac:dyDescent="0.2">
      <c r="A24" s="170" t="s">
        <v>216</v>
      </c>
      <c r="B24" s="171" t="s">
        <v>161</v>
      </c>
      <c r="C24" s="172"/>
      <c r="D24" s="172"/>
      <c r="E24" s="237"/>
    </row>
    <row r="25" spans="1:8" ht="12.75" customHeight="1" x14ac:dyDescent="0.2">
      <c r="A25" s="86"/>
      <c r="B25" s="87" t="s">
        <v>157</v>
      </c>
      <c r="C25" s="142">
        <f>'prihodi programska'!D28</f>
        <v>1069057.1200000001</v>
      </c>
      <c r="D25" s="142">
        <f>'prihodi programska'!E28</f>
        <v>583544.56000000006</v>
      </c>
      <c r="E25" s="217">
        <f t="shared" si="0"/>
        <v>54.58</v>
      </c>
    </row>
    <row r="26" spans="1:8" ht="12.75" customHeight="1" x14ac:dyDescent="0.2">
      <c r="A26" s="89"/>
      <c r="B26" s="87" t="s">
        <v>158</v>
      </c>
      <c r="C26" s="142">
        <f>'rashodi-programska'!C115</f>
        <v>1063081.03</v>
      </c>
      <c r="D26" s="142">
        <f>'rashodi-programska'!D115</f>
        <v>586419.33000000007</v>
      </c>
      <c r="E26" s="217">
        <f t="shared" si="0"/>
        <v>55.16</v>
      </c>
    </row>
    <row r="27" spans="1:8" ht="12.75" customHeight="1" x14ac:dyDescent="0.2">
      <c r="A27" s="92"/>
      <c r="B27" s="93" t="s">
        <v>180</v>
      </c>
      <c r="C27" s="142">
        <f>'prihodi programska'!D64</f>
        <v>0</v>
      </c>
      <c r="D27" s="142">
        <f>'prihodi programska'!E64</f>
        <v>0</v>
      </c>
      <c r="E27" s="217" t="e">
        <f t="shared" si="0"/>
        <v>#DIV/0!</v>
      </c>
      <c r="G27" s="179"/>
    </row>
    <row r="28" spans="1:8" ht="12.75" customHeight="1" x14ac:dyDescent="0.2">
      <c r="A28" s="170" t="s">
        <v>217</v>
      </c>
      <c r="B28" s="171" t="s">
        <v>162</v>
      </c>
      <c r="C28" s="172"/>
      <c r="D28" s="172"/>
      <c r="E28" s="237"/>
    </row>
    <row r="29" spans="1:8" ht="12.75" customHeight="1" x14ac:dyDescent="0.2">
      <c r="A29" s="86"/>
      <c r="B29" s="87" t="s">
        <v>157</v>
      </c>
      <c r="C29" s="142">
        <f>'prihodi programska'!D42</f>
        <v>1992.03</v>
      </c>
      <c r="D29" s="142">
        <f>'prihodi programska'!E42</f>
        <v>200</v>
      </c>
      <c r="E29" s="217">
        <f t="shared" si="0"/>
        <v>10.039999999999999</v>
      </c>
    </row>
    <row r="30" spans="1:8" ht="12.75" customHeight="1" x14ac:dyDescent="0.2">
      <c r="A30" s="89"/>
      <c r="B30" s="87" t="s">
        <v>158</v>
      </c>
      <c r="C30" s="142">
        <f>'rashodi-programska'!C162</f>
        <v>1992.03</v>
      </c>
      <c r="D30" s="142">
        <f>'rashodi-programska'!D162</f>
        <v>14.8</v>
      </c>
      <c r="E30" s="217">
        <f t="shared" si="0"/>
        <v>0.74</v>
      </c>
    </row>
    <row r="31" spans="1:8" ht="12.75" customHeight="1" x14ac:dyDescent="0.2">
      <c r="A31" s="92"/>
      <c r="B31" s="93" t="s">
        <v>180</v>
      </c>
      <c r="C31" s="142">
        <f>'prihodi programska'!D67</f>
        <v>0</v>
      </c>
      <c r="D31" s="142">
        <f>'prihodi programska'!E67</f>
        <v>0</v>
      </c>
      <c r="E31" s="217" t="e">
        <f t="shared" si="0"/>
        <v>#DIV/0!</v>
      </c>
      <c r="G31" s="179"/>
    </row>
    <row r="32" spans="1:8" ht="12.75" customHeight="1" x14ac:dyDescent="0.2">
      <c r="A32" s="170" t="s">
        <v>218</v>
      </c>
      <c r="B32" s="171" t="s">
        <v>96</v>
      </c>
      <c r="C32" s="172"/>
      <c r="D32" s="172"/>
      <c r="E32" s="237"/>
    </row>
    <row r="33" spans="1:8" ht="12.75" customHeight="1" x14ac:dyDescent="0.2">
      <c r="A33" s="86"/>
      <c r="B33" s="87" t="s">
        <v>157</v>
      </c>
      <c r="C33" s="142">
        <f>'prihodi programska'!D47</f>
        <v>531.20000000000005</v>
      </c>
      <c r="D33" s="142">
        <f>'prihodi programska'!E47</f>
        <v>1383.35</v>
      </c>
      <c r="E33" s="217">
        <f t="shared" si="0"/>
        <v>260.42</v>
      </c>
    </row>
    <row r="34" spans="1:8" ht="12.75" customHeight="1" x14ac:dyDescent="0.2">
      <c r="A34" s="89"/>
      <c r="B34" s="87" t="s">
        <v>158</v>
      </c>
      <c r="C34" s="142">
        <f>'rashodi-programska'!C182</f>
        <v>531.20000000000005</v>
      </c>
      <c r="D34" s="142">
        <f>'rashodi-programska'!D182</f>
        <v>0</v>
      </c>
      <c r="E34" s="217">
        <f t="shared" si="0"/>
        <v>0</v>
      </c>
    </row>
    <row r="35" spans="1:8" ht="12.75" customHeight="1" x14ac:dyDescent="0.2">
      <c r="A35" s="92"/>
      <c r="B35" s="93" t="s">
        <v>180</v>
      </c>
      <c r="C35" s="142">
        <f>'prihodi programska'!D70</f>
        <v>0</v>
      </c>
      <c r="D35" s="142">
        <f>'prihodi programska'!E70</f>
        <v>0</v>
      </c>
      <c r="E35" s="217" t="e">
        <f t="shared" si="0"/>
        <v>#DIV/0!</v>
      </c>
    </row>
    <row r="36" spans="1:8" ht="12.75" customHeight="1" x14ac:dyDescent="0.2">
      <c r="A36" s="170" t="s">
        <v>219</v>
      </c>
      <c r="B36" s="171" t="s">
        <v>161</v>
      </c>
      <c r="C36" s="172"/>
      <c r="D36" s="172"/>
      <c r="E36" s="237"/>
      <c r="H36" s="179"/>
    </row>
    <row r="37" spans="1:8" ht="12.75" customHeight="1" x14ac:dyDescent="0.2">
      <c r="A37" s="86"/>
      <c r="B37" s="87" t="s">
        <v>157</v>
      </c>
      <c r="C37" s="142">
        <f>'prihodi programska'!D51</f>
        <v>20775.8</v>
      </c>
      <c r="D37" s="142">
        <f>'prihodi programska'!E51</f>
        <v>13060.96</v>
      </c>
      <c r="E37" s="217">
        <f t="shared" si="0"/>
        <v>62.87</v>
      </c>
    </row>
    <row r="38" spans="1:8" ht="12.75" customHeight="1" x14ac:dyDescent="0.2">
      <c r="A38" s="89"/>
      <c r="B38" s="87" t="s">
        <v>158</v>
      </c>
      <c r="C38" s="142">
        <f>'rashodi-programska'!C193</f>
        <v>5976.09</v>
      </c>
      <c r="D38" s="142">
        <f>'rashodi-programska'!D193</f>
        <v>0</v>
      </c>
      <c r="E38" s="217">
        <f t="shared" si="0"/>
        <v>0</v>
      </c>
    </row>
    <row r="39" spans="1:8" ht="12.75" customHeight="1" x14ac:dyDescent="0.2">
      <c r="A39" s="92"/>
      <c r="B39" s="93" t="s">
        <v>180</v>
      </c>
      <c r="C39" s="142">
        <v>0</v>
      </c>
      <c r="D39" s="142">
        <v>0</v>
      </c>
      <c r="E39" s="217" t="e">
        <f t="shared" si="0"/>
        <v>#DIV/0!</v>
      </c>
    </row>
    <row r="40" spans="1:8" s="105" customFormat="1" ht="12.75" customHeight="1" x14ac:dyDescent="0.2">
      <c r="A40" s="173"/>
      <c r="B40" s="175" t="s">
        <v>182</v>
      </c>
      <c r="C40" s="174">
        <f>C14+C17+C21+C25+C29+C33+C37</f>
        <v>1246059.7300000002</v>
      </c>
      <c r="D40" s="174">
        <f t="shared" ref="D40:D41" si="1">D14+D17+D21+D25+D29+D33+D37</f>
        <v>650844.36</v>
      </c>
      <c r="E40" s="238">
        <f t="shared" si="0"/>
        <v>52.23</v>
      </c>
    </row>
    <row r="41" spans="1:8" s="105" customFormat="1" ht="12.75" customHeight="1" x14ac:dyDescent="0.2">
      <c r="A41" s="173"/>
      <c r="B41" s="175" t="s">
        <v>183</v>
      </c>
      <c r="C41" s="174">
        <f>C15+C18+C22+C26+C30+C34+C38</f>
        <v>1225283.9300000002</v>
      </c>
      <c r="D41" s="174">
        <f t="shared" si="1"/>
        <v>635109.38000000012</v>
      </c>
      <c r="E41" s="238">
        <f t="shared" si="0"/>
        <v>51.83</v>
      </c>
    </row>
    <row r="42" spans="1:8" s="105" customFormat="1" ht="12.75" customHeight="1" x14ac:dyDescent="0.2">
      <c r="A42" s="176"/>
      <c r="B42" s="177" t="s">
        <v>184</v>
      </c>
      <c r="C42" s="174">
        <f>C39+C35+C31+C27+C23+C19</f>
        <v>0</v>
      </c>
      <c r="D42" s="174">
        <f>D39+D35+D31+D27+D23+D19</f>
        <v>0</v>
      </c>
      <c r="E42" s="238" t="e">
        <f t="shared" si="0"/>
        <v>#DIV/0!</v>
      </c>
    </row>
    <row r="43" spans="1:8" ht="21.75" customHeight="1" x14ac:dyDescent="0.2"/>
    <row r="44" spans="1:8" ht="21.75" customHeight="1" x14ac:dyDescent="0.2">
      <c r="E44" s="135"/>
    </row>
    <row r="45" spans="1:8" ht="21.75" customHeight="1" x14ac:dyDescent="0.2"/>
    <row r="46" spans="1:8" ht="21.75" customHeight="1" x14ac:dyDescent="0.2"/>
  </sheetData>
  <mergeCells count="7">
    <mergeCell ref="A12:B12"/>
    <mergeCell ref="A9:E9"/>
    <mergeCell ref="A2:E2"/>
    <mergeCell ref="A3:D3"/>
    <mergeCell ref="A4:E4"/>
    <mergeCell ref="A6:E6"/>
    <mergeCell ref="A7:E7"/>
  </mergeCells>
  <pageMargins left="0.59055118110236227" right="0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7"/>
  <sheetViews>
    <sheetView topLeftCell="A186" zoomScaleNormal="100" workbookViewId="0">
      <selection activeCell="D145" sqref="D145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4" width="14.140625" style="21" customWidth="1"/>
    <col min="5" max="5" width="14.140625" style="239" customWidth="1"/>
    <col min="6" max="6" width="9.140625" style="2"/>
    <col min="7" max="7" width="10.140625" style="2" bestFit="1" customWidth="1"/>
    <col min="8" max="8" width="9.7109375" style="2" bestFit="1" customWidth="1"/>
    <col min="9" max="16384" width="9.140625" style="2"/>
  </cols>
  <sheetData>
    <row r="1" spans="1:8" s="21" customFormat="1" ht="12.75" customHeight="1" x14ac:dyDescent="0.2">
      <c r="A1" s="260" t="s">
        <v>106</v>
      </c>
      <c r="B1" s="260"/>
      <c r="C1" s="260"/>
      <c r="D1" s="260"/>
      <c r="E1" s="260"/>
    </row>
    <row r="2" spans="1:8" ht="15.6" customHeight="1" x14ac:dyDescent="0.2">
      <c r="A2" s="260" t="str">
        <f>'OPĆI DIO'!A7:I7</f>
        <v>ZA RAZDOBLJE 01.01.-30.06.2023.</v>
      </c>
      <c r="B2" s="260"/>
      <c r="C2" s="260"/>
      <c r="D2" s="260"/>
      <c r="E2" s="260"/>
    </row>
    <row r="3" spans="1:8" s="21" customFormat="1" ht="15.6" customHeight="1" x14ac:dyDescent="0.2">
      <c r="A3" s="194"/>
      <c r="B3" s="194"/>
      <c r="C3" s="194"/>
      <c r="D3" s="194"/>
      <c r="E3" s="194"/>
    </row>
    <row r="4" spans="1:8" s="21" customFormat="1" ht="13.35" customHeight="1" x14ac:dyDescent="0.2">
      <c r="A4" s="260" t="s">
        <v>222</v>
      </c>
      <c r="B4" s="260"/>
      <c r="C4" s="260"/>
      <c r="D4" s="260"/>
      <c r="E4" s="260"/>
    </row>
    <row r="5" spans="1:8" s="65" customFormat="1" ht="13.35" customHeight="1" x14ac:dyDescent="0.2">
      <c r="A5" s="294" t="s">
        <v>167</v>
      </c>
      <c r="B5" s="294"/>
      <c r="C5" s="294"/>
      <c r="D5" s="294"/>
      <c r="E5" s="294"/>
    </row>
    <row r="6" spans="1:8" s="65" customFormat="1" ht="13.35" customHeight="1" x14ac:dyDescent="0.2">
      <c r="A6" s="294" t="s">
        <v>187</v>
      </c>
      <c r="B6" s="294"/>
      <c r="C6" s="294"/>
      <c r="D6" s="294"/>
      <c r="E6" s="294"/>
    </row>
    <row r="7" spans="1:8" s="21" customFormat="1" ht="13.35" customHeight="1" x14ac:dyDescent="0.2">
      <c r="E7" s="239"/>
    </row>
    <row r="8" spans="1:8" ht="7.15" customHeight="1" x14ac:dyDescent="0.2"/>
    <row r="9" spans="1:8" s="1" customFormat="1" ht="39" customHeight="1" x14ac:dyDescent="0.2">
      <c r="A9" s="66" t="s">
        <v>207</v>
      </c>
      <c r="B9" s="67" t="s">
        <v>163</v>
      </c>
      <c r="C9" s="66" t="s">
        <v>239</v>
      </c>
      <c r="D9" s="66" t="s">
        <v>240</v>
      </c>
      <c r="E9" s="240" t="s">
        <v>90</v>
      </c>
    </row>
    <row r="10" spans="1:8" s="37" customFormat="1" ht="9" customHeight="1" x14ac:dyDescent="0.2">
      <c r="A10" s="295">
        <v>1</v>
      </c>
      <c r="B10" s="296"/>
      <c r="C10" s="68">
        <v>2</v>
      </c>
      <c r="D10" s="68">
        <v>3</v>
      </c>
      <c r="E10" s="241" t="s">
        <v>221</v>
      </c>
    </row>
    <row r="11" spans="1:8" ht="13.5" customHeight="1" x14ac:dyDescent="0.2">
      <c r="A11" s="290" t="s">
        <v>59</v>
      </c>
      <c r="B11" s="291"/>
      <c r="C11" s="69">
        <f t="shared" ref="C11:D14" si="0">C12</f>
        <v>1246059.73</v>
      </c>
      <c r="D11" s="69">
        <f t="shared" si="0"/>
        <v>648170.34000000008</v>
      </c>
      <c r="E11" s="69">
        <f>D11/C11*100</f>
        <v>52.017597904395807</v>
      </c>
    </row>
    <row r="12" spans="1:8" ht="13.5" customHeight="1" x14ac:dyDescent="0.2">
      <c r="A12" s="292" t="s">
        <v>60</v>
      </c>
      <c r="B12" s="293"/>
      <c r="C12" s="15">
        <f t="shared" si="0"/>
        <v>1246059.73</v>
      </c>
      <c r="D12" s="15">
        <f t="shared" si="0"/>
        <v>648170.34000000008</v>
      </c>
      <c r="E12" s="15">
        <f t="shared" ref="E12:E62" si="1">D12/C12*100</f>
        <v>52.017597904395807</v>
      </c>
      <c r="H12" s="239">
        <f>D11-70119.18</f>
        <v>578051.16000000015</v>
      </c>
    </row>
    <row r="13" spans="1:8" ht="13.5" customHeight="1" x14ac:dyDescent="0.2">
      <c r="A13" s="299" t="s">
        <v>227</v>
      </c>
      <c r="B13" s="300"/>
      <c r="C13" s="16">
        <f t="shared" si="0"/>
        <v>1246059.73</v>
      </c>
      <c r="D13" s="16">
        <f t="shared" si="0"/>
        <v>648170.34000000008</v>
      </c>
      <c r="E13" s="16">
        <f t="shared" si="1"/>
        <v>52.017597904395807</v>
      </c>
    </row>
    <row r="14" spans="1:8" ht="13.5" customHeight="1" x14ac:dyDescent="0.2">
      <c r="A14" s="301" t="s">
        <v>61</v>
      </c>
      <c r="B14" s="302"/>
      <c r="C14" s="17">
        <f t="shared" si="0"/>
        <v>1246059.73</v>
      </c>
      <c r="D14" s="17">
        <f t="shared" si="0"/>
        <v>648170.34000000008</v>
      </c>
      <c r="E14" s="17">
        <f t="shared" si="1"/>
        <v>52.017597904395807</v>
      </c>
    </row>
    <row r="15" spans="1:8" ht="13.5" customHeight="1" x14ac:dyDescent="0.2">
      <c r="A15" s="303" t="s">
        <v>62</v>
      </c>
      <c r="B15" s="304"/>
      <c r="C15" s="18">
        <f>C16+C59+C192+C205</f>
        <v>1246059.73</v>
      </c>
      <c r="D15" s="18">
        <f>D16+D59+D192+D205</f>
        <v>648170.34000000008</v>
      </c>
      <c r="E15" s="18">
        <f t="shared" si="1"/>
        <v>52.017597904395807</v>
      </c>
    </row>
    <row r="16" spans="1:8" s="21" customFormat="1" ht="25.5" customHeight="1" x14ac:dyDescent="0.2">
      <c r="A16" s="307" t="s">
        <v>91</v>
      </c>
      <c r="B16" s="308"/>
      <c r="C16" s="63">
        <f>C17</f>
        <v>136040.90000000002</v>
      </c>
      <c r="D16" s="63">
        <f>D17</f>
        <v>45146.89</v>
      </c>
      <c r="E16" s="63">
        <f t="shared" si="1"/>
        <v>33.186262366685312</v>
      </c>
    </row>
    <row r="17" spans="1:5" ht="13.5" customHeight="1" x14ac:dyDescent="0.2">
      <c r="A17" s="305" t="s">
        <v>189</v>
      </c>
      <c r="B17" s="306"/>
      <c r="C17" s="19">
        <f>C18+C21+C52+C56</f>
        <v>136040.90000000002</v>
      </c>
      <c r="D17" s="19">
        <f>D18+O64+D21+D52</f>
        <v>45146.89</v>
      </c>
      <c r="E17" s="19">
        <f t="shared" si="1"/>
        <v>33.186262366685312</v>
      </c>
    </row>
    <row r="18" spans="1:5" s="8" customFormat="1" ht="13.5" customHeight="1" x14ac:dyDescent="0.2">
      <c r="A18" s="50">
        <v>31</v>
      </c>
      <c r="B18" s="71" t="s">
        <v>64</v>
      </c>
      <c r="C18" s="40">
        <f>C19</f>
        <v>531.20000000000005</v>
      </c>
      <c r="D18" s="40">
        <f>D19</f>
        <v>265.45</v>
      </c>
      <c r="E18" s="40">
        <f t="shared" si="1"/>
        <v>49.971762048192765</v>
      </c>
    </row>
    <row r="19" spans="1:5" s="8" customFormat="1" ht="13.5" customHeight="1" x14ac:dyDescent="0.2">
      <c r="A19" s="50">
        <v>312</v>
      </c>
      <c r="B19" s="71" t="s">
        <v>74</v>
      </c>
      <c r="C19" s="40">
        <v>531.20000000000005</v>
      </c>
      <c r="D19" s="40">
        <f>D20</f>
        <v>265.45</v>
      </c>
      <c r="E19" s="40">
        <f t="shared" si="1"/>
        <v>49.971762048192765</v>
      </c>
    </row>
    <row r="20" spans="1:5" s="9" customFormat="1" ht="13.5" customHeight="1" x14ac:dyDescent="0.2">
      <c r="A20" s="10">
        <v>3121</v>
      </c>
      <c r="B20" s="73" t="s">
        <v>74</v>
      </c>
      <c r="C20" s="20"/>
      <c r="D20" s="20">
        <v>265.45</v>
      </c>
      <c r="E20" s="20"/>
    </row>
    <row r="21" spans="1:5" s="3" customFormat="1" ht="13.5" customHeight="1" x14ac:dyDescent="0.2">
      <c r="A21" s="39">
        <v>32</v>
      </c>
      <c r="B21" s="71" t="s">
        <v>57</v>
      </c>
      <c r="C21" s="56">
        <f>C22+C27+C34+C44+C46</f>
        <v>135423.4</v>
      </c>
      <c r="D21" s="40">
        <f>D22+D27+D34+D44+D46</f>
        <v>44881.440000000002</v>
      </c>
      <c r="E21" s="40">
        <f t="shared" si="1"/>
        <v>33.141569329968092</v>
      </c>
    </row>
    <row r="22" spans="1:5" s="3" customFormat="1" ht="13.5" customHeight="1" x14ac:dyDescent="0.2">
      <c r="A22" s="39">
        <v>321</v>
      </c>
      <c r="B22" s="70" t="s">
        <v>113</v>
      </c>
      <c r="C22" s="41">
        <f>6640.11+26560.42+265.6</f>
        <v>33466.129999999997</v>
      </c>
      <c r="D22" s="41">
        <f>SUM(D23:D26)</f>
        <v>18415.919999999998</v>
      </c>
      <c r="E22" s="41">
        <f t="shared" si="1"/>
        <v>55.028531832034353</v>
      </c>
    </row>
    <row r="23" spans="1:5" s="5" customFormat="1" ht="13.5" customHeight="1" x14ac:dyDescent="0.2">
      <c r="A23" s="4" t="s">
        <v>1</v>
      </c>
      <c r="B23" s="13" t="s">
        <v>2</v>
      </c>
      <c r="C23" s="20"/>
      <c r="D23" s="20">
        <v>3265.4</v>
      </c>
      <c r="E23" s="20"/>
    </row>
    <row r="24" spans="1:5" s="5" customFormat="1" ht="13.5" customHeight="1" x14ac:dyDescent="0.2">
      <c r="A24" s="4" t="s">
        <v>3</v>
      </c>
      <c r="B24" s="13" t="s">
        <v>4</v>
      </c>
      <c r="C24" s="20"/>
      <c r="D24" s="20">
        <v>14740.35</v>
      </c>
      <c r="E24" s="20"/>
    </row>
    <row r="25" spans="1:5" s="5" customFormat="1" ht="13.5" customHeight="1" x14ac:dyDescent="0.2">
      <c r="A25" s="4" t="s">
        <v>5</v>
      </c>
      <c r="B25" s="13" t="s">
        <v>6</v>
      </c>
      <c r="C25" s="20"/>
      <c r="D25" s="20">
        <v>410.17</v>
      </c>
      <c r="E25" s="20"/>
    </row>
    <row r="26" spans="1:5" s="5" customFormat="1" ht="13.5" customHeight="1" x14ac:dyDescent="0.2">
      <c r="A26" s="4" t="s">
        <v>7</v>
      </c>
      <c r="B26" s="13" t="s">
        <v>8</v>
      </c>
      <c r="C26" s="20"/>
      <c r="D26" s="20"/>
      <c r="E26" s="20"/>
    </row>
    <row r="27" spans="1:5" s="42" customFormat="1" ht="13.5" customHeight="1" x14ac:dyDescent="0.2">
      <c r="A27" s="39">
        <v>322</v>
      </c>
      <c r="B27" s="62" t="s">
        <v>114</v>
      </c>
      <c r="C27" s="41">
        <f>13198.93+6640.11+56919.06+398.41+1328.02</f>
        <v>78484.530000000013</v>
      </c>
      <c r="D27" s="41">
        <f>SUM(D28:D33)</f>
        <v>15632.570000000002</v>
      </c>
      <c r="E27" s="41">
        <f t="shared" si="1"/>
        <v>19.918027157708657</v>
      </c>
    </row>
    <row r="28" spans="1:5" s="5" customFormat="1" ht="13.5" customHeight="1" x14ac:dyDescent="0.2">
      <c r="A28" s="4" t="s">
        <v>9</v>
      </c>
      <c r="B28" s="13" t="s">
        <v>10</v>
      </c>
      <c r="C28" s="20"/>
      <c r="D28" s="20">
        <v>5054.0600000000004</v>
      </c>
      <c r="E28" s="20"/>
    </row>
    <row r="29" spans="1:5" s="5" customFormat="1" ht="13.5" customHeight="1" x14ac:dyDescent="0.2">
      <c r="A29" s="12">
        <v>3222</v>
      </c>
      <c r="B29" s="13" t="s">
        <v>75</v>
      </c>
      <c r="C29" s="20"/>
      <c r="D29" s="20">
        <f>1562.56</f>
        <v>1562.56</v>
      </c>
      <c r="E29" s="20"/>
    </row>
    <row r="30" spans="1:5" s="5" customFormat="1" ht="13.5" customHeight="1" x14ac:dyDescent="0.2">
      <c r="A30" s="4" t="s">
        <v>11</v>
      </c>
      <c r="B30" s="13" t="s">
        <v>12</v>
      </c>
      <c r="C30" s="20"/>
      <c r="D30" s="20">
        <v>8787.9500000000007</v>
      </c>
      <c r="E30" s="20"/>
    </row>
    <row r="31" spans="1:5" s="5" customFormat="1" ht="13.5" customHeight="1" x14ac:dyDescent="0.2">
      <c r="A31" s="4" t="s">
        <v>13</v>
      </c>
      <c r="B31" s="43" t="s">
        <v>14</v>
      </c>
      <c r="C31" s="20"/>
      <c r="D31" s="20">
        <v>0</v>
      </c>
      <c r="E31" s="20"/>
    </row>
    <row r="32" spans="1:5" s="5" customFormat="1" ht="13.5" customHeight="1" x14ac:dyDescent="0.2">
      <c r="A32" s="4" t="s">
        <v>15</v>
      </c>
      <c r="B32" s="13" t="s">
        <v>16</v>
      </c>
      <c r="C32" s="20"/>
      <c r="D32" s="20">
        <v>228</v>
      </c>
      <c r="E32" s="20"/>
    </row>
    <row r="33" spans="1:7" s="5" customFormat="1" ht="13.5" customHeight="1" x14ac:dyDescent="0.2">
      <c r="A33" s="12">
        <v>3227</v>
      </c>
      <c r="B33" s="13" t="s">
        <v>171</v>
      </c>
      <c r="C33" s="20"/>
      <c r="D33" s="20"/>
      <c r="E33" s="20"/>
    </row>
    <row r="34" spans="1:7" s="42" customFormat="1" ht="13.5" customHeight="1" x14ac:dyDescent="0.2">
      <c r="A34" s="39">
        <v>323</v>
      </c>
      <c r="B34" s="62" t="s">
        <v>115</v>
      </c>
      <c r="C34" s="41">
        <f>929.61+398.4+265.6+11952.19+3187.25+3984.06+664.01</f>
        <v>21381.120000000003</v>
      </c>
      <c r="D34" s="41">
        <f>SUM(D35:D43)</f>
        <v>10503.44</v>
      </c>
      <c r="E34" s="41">
        <f t="shared" si="1"/>
        <v>49.124835368773944</v>
      </c>
    </row>
    <row r="35" spans="1:7" s="5" customFormat="1" ht="13.5" customHeight="1" x14ac:dyDescent="0.2">
      <c r="A35" s="4" t="s">
        <v>17</v>
      </c>
      <c r="B35" s="13" t="s">
        <v>18</v>
      </c>
      <c r="C35" s="20"/>
      <c r="D35" s="20">
        <v>431.1</v>
      </c>
      <c r="E35" s="20"/>
    </row>
    <row r="36" spans="1:7" s="5" customFormat="1" ht="13.5" customHeight="1" x14ac:dyDescent="0.2">
      <c r="A36" s="4" t="s">
        <v>19</v>
      </c>
      <c r="B36" s="13" t="s">
        <v>20</v>
      </c>
      <c r="C36" s="20"/>
      <c r="D36" s="20">
        <v>0</v>
      </c>
      <c r="E36" s="20"/>
    </row>
    <row r="37" spans="1:7" s="5" customFormat="1" ht="13.5" customHeight="1" x14ac:dyDescent="0.2">
      <c r="A37" s="4" t="s">
        <v>21</v>
      </c>
      <c r="B37" s="13" t="s">
        <v>22</v>
      </c>
      <c r="C37" s="20"/>
      <c r="D37" s="20">
        <f>53.1</f>
        <v>53.1</v>
      </c>
      <c r="E37" s="20"/>
    </row>
    <row r="38" spans="1:7" s="5" customFormat="1" ht="13.5" customHeight="1" x14ac:dyDescent="0.2">
      <c r="A38" s="4" t="s">
        <v>23</v>
      </c>
      <c r="B38" s="13" t="s">
        <v>24</v>
      </c>
      <c r="C38" s="20"/>
      <c r="D38" s="20">
        <f>6109.35</f>
        <v>6109.35</v>
      </c>
      <c r="E38" s="20"/>
    </row>
    <row r="39" spans="1:7" s="5" customFormat="1" ht="13.5" customHeight="1" x14ac:dyDescent="0.2">
      <c r="A39" s="12">
        <v>3235</v>
      </c>
      <c r="B39" s="13" t="s">
        <v>76</v>
      </c>
      <c r="C39" s="20"/>
      <c r="D39" s="20">
        <v>0</v>
      </c>
      <c r="E39" s="20"/>
    </row>
    <row r="40" spans="1:7" s="5" customFormat="1" ht="13.5" customHeight="1" x14ac:dyDescent="0.2">
      <c r="A40" s="4" t="s">
        <v>25</v>
      </c>
      <c r="B40" s="13" t="s">
        <v>26</v>
      </c>
      <c r="C40" s="20"/>
      <c r="D40" s="20">
        <v>3003.88</v>
      </c>
      <c r="E40" s="20"/>
    </row>
    <row r="41" spans="1:7" s="5" customFormat="1" ht="13.5" customHeight="1" x14ac:dyDescent="0.2">
      <c r="A41" s="4" t="s">
        <v>27</v>
      </c>
      <c r="B41" s="13" t="s">
        <v>28</v>
      </c>
      <c r="C41" s="20"/>
      <c r="D41" s="20">
        <v>0</v>
      </c>
      <c r="E41" s="20"/>
    </row>
    <row r="42" spans="1:7" s="5" customFormat="1" ht="13.5" customHeight="1" x14ac:dyDescent="0.2">
      <c r="A42" s="4" t="s">
        <v>29</v>
      </c>
      <c r="B42" s="13" t="s">
        <v>30</v>
      </c>
      <c r="C42" s="20"/>
      <c r="D42" s="20">
        <v>438.72</v>
      </c>
      <c r="E42" s="20"/>
    </row>
    <row r="43" spans="1:7" s="5" customFormat="1" ht="13.5" customHeight="1" x14ac:dyDescent="0.2">
      <c r="A43" s="4" t="s">
        <v>31</v>
      </c>
      <c r="B43" s="13" t="s">
        <v>32</v>
      </c>
      <c r="C43" s="20"/>
      <c r="D43" s="20">
        <v>467.29</v>
      </c>
      <c r="E43" s="20"/>
    </row>
    <row r="44" spans="1:7" s="59" customFormat="1" ht="23.25" customHeight="1" x14ac:dyDescent="0.2">
      <c r="A44" s="54">
        <v>324</v>
      </c>
      <c r="B44" s="74" t="s">
        <v>34</v>
      </c>
      <c r="C44" s="60">
        <v>0</v>
      </c>
      <c r="D44" s="60">
        <f>D45</f>
        <v>0</v>
      </c>
      <c r="E44" s="60" t="e">
        <f t="shared" si="1"/>
        <v>#DIV/0!</v>
      </c>
      <c r="G44" s="42"/>
    </row>
    <row r="45" spans="1:7" s="5" customFormat="1" ht="13.5" customHeight="1" x14ac:dyDescent="0.2">
      <c r="A45" s="4" t="s">
        <v>33</v>
      </c>
      <c r="B45" s="13" t="s">
        <v>34</v>
      </c>
      <c r="C45" s="20"/>
      <c r="D45" s="20"/>
      <c r="E45" s="20"/>
    </row>
    <row r="46" spans="1:7" s="42" customFormat="1" ht="13.5" customHeight="1" x14ac:dyDescent="0.2">
      <c r="A46" s="39">
        <v>329</v>
      </c>
      <c r="B46" s="75" t="s">
        <v>44</v>
      </c>
      <c r="C46" s="41">
        <f>398.4+1062.42+99.6+265.6+265.6</f>
        <v>2091.62</v>
      </c>
      <c r="D46" s="41">
        <f>SUM(D47:D51)</f>
        <v>329.51</v>
      </c>
      <c r="E46" s="41">
        <f t="shared" si="1"/>
        <v>15.753817615054361</v>
      </c>
    </row>
    <row r="47" spans="1:7" s="5" customFormat="1" ht="13.5" customHeight="1" x14ac:dyDescent="0.2">
      <c r="A47" s="4" t="s">
        <v>35</v>
      </c>
      <c r="B47" s="13" t="s">
        <v>36</v>
      </c>
      <c r="C47" s="20"/>
      <c r="D47" s="20">
        <f>69.58</f>
        <v>69.58</v>
      </c>
      <c r="E47" s="20"/>
    </row>
    <row r="48" spans="1:7" s="5" customFormat="1" ht="13.5" customHeight="1" x14ac:dyDescent="0.2">
      <c r="A48" s="4" t="s">
        <v>37</v>
      </c>
      <c r="B48" s="13" t="s">
        <v>38</v>
      </c>
      <c r="C48" s="20"/>
      <c r="D48" s="20">
        <f>119.13</f>
        <v>119.13</v>
      </c>
      <c r="E48" s="20"/>
    </row>
    <row r="49" spans="1:6" s="5" customFormat="1" ht="13.5" customHeight="1" x14ac:dyDescent="0.2">
      <c r="A49" s="4" t="s">
        <v>39</v>
      </c>
      <c r="B49" s="13" t="s">
        <v>40</v>
      </c>
      <c r="C49" s="20"/>
      <c r="D49" s="20">
        <v>0</v>
      </c>
      <c r="E49" s="20"/>
    </row>
    <row r="50" spans="1:6" s="5" customFormat="1" ht="13.5" customHeight="1" x14ac:dyDescent="0.2">
      <c r="A50" s="4" t="s">
        <v>41</v>
      </c>
      <c r="B50" s="13" t="s">
        <v>42</v>
      </c>
      <c r="C50" s="20"/>
      <c r="D50" s="20">
        <v>0</v>
      </c>
      <c r="E50" s="20"/>
    </row>
    <row r="51" spans="1:6" s="5" customFormat="1" ht="13.5" customHeight="1" x14ac:dyDescent="0.2">
      <c r="A51" s="4" t="s">
        <v>43</v>
      </c>
      <c r="B51" s="13" t="s">
        <v>44</v>
      </c>
      <c r="C51" s="20"/>
      <c r="D51" s="20">
        <f>140.8</f>
        <v>140.80000000000001</v>
      </c>
      <c r="E51" s="20"/>
    </row>
    <row r="52" spans="1:6" s="42" customFormat="1" ht="13.5" customHeight="1" x14ac:dyDescent="0.2">
      <c r="A52" s="39">
        <v>34</v>
      </c>
      <c r="B52" s="75" t="s">
        <v>58</v>
      </c>
      <c r="C52" s="41">
        <f>C53</f>
        <v>19.91</v>
      </c>
      <c r="D52" s="41">
        <f>SUM(D53:D55)</f>
        <v>0</v>
      </c>
      <c r="E52" s="41">
        <f t="shared" si="1"/>
        <v>0</v>
      </c>
    </row>
    <row r="53" spans="1:6" s="42" customFormat="1" ht="13.5" customHeight="1" x14ac:dyDescent="0.2">
      <c r="A53" s="39">
        <v>343</v>
      </c>
      <c r="B53" s="62" t="s">
        <v>116</v>
      </c>
      <c r="C53" s="41">
        <v>19.91</v>
      </c>
      <c r="D53" s="41">
        <v>0</v>
      </c>
      <c r="E53" s="41">
        <f t="shared" si="1"/>
        <v>0</v>
      </c>
    </row>
    <row r="54" spans="1:6" s="5" customFormat="1" ht="13.5" customHeight="1" x14ac:dyDescent="0.2">
      <c r="A54" s="12">
        <v>3431</v>
      </c>
      <c r="B54" s="13" t="s">
        <v>45</v>
      </c>
      <c r="C54" s="20"/>
      <c r="D54" s="20">
        <v>0</v>
      </c>
      <c r="E54" s="20"/>
    </row>
    <row r="55" spans="1:6" s="5" customFormat="1" ht="13.5" customHeight="1" x14ac:dyDescent="0.2">
      <c r="A55" s="12">
        <v>3433</v>
      </c>
      <c r="B55" s="13" t="s">
        <v>46</v>
      </c>
      <c r="C55" s="20"/>
      <c r="D55" s="20">
        <v>0</v>
      </c>
      <c r="E55" s="20"/>
    </row>
    <row r="56" spans="1:6" s="5" customFormat="1" ht="13.5" customHeight="1" x14ac:dyDescent="0.2">
      <c r="A56" s="39">
        <v>38</v>
      </c>
      <c r="B56" s="62" t="s">
        <v>232</v>
      </c>
      <c r="C56" s="40">
        <f>C57</f>
        <v>66.39</v>
      </c>
      <c r="D56" s="40">
        <v>0</v>
      </c>
      <c r="E56" s="40"/>
      <c r="F56" s="8"/>
    </row>
    <row r="57" spans="1:6" s="5" customFormat="1" ht="13.5" customHeight="1" x14ac:dyDescent="0.2">
      <c r="A57" s="39">
        <v>381</v>
      </c>
      <c r="B57" s="62" t="s">
        <v>54</v>
      </c>
      <c r="C57" s="20">
        <v>66.39</v>
      </c>
      <c r="D57" s="20"/>
      <c r="E57" s="20"/>
    </row>
    <row r="58" spans="1:6" s="5" customFormat="1" ht="13.5" customHeight="1" x14ac:dyDescent="0.2">
      <c r="A58" s="12">
        <v>3811</v>
      </c>
      <c r="B58" s="13" t="s">
        <v>233</v>
      </c>
      <c r="C58" s="20"/>
      <c r="D58" s="20">
        <v>0</v>
      </c>
      <c r="E58" s="20"/>
    </row>
    <row r="59" spans="1:6" s="5" customFormat="1" ht="24" customHeight="1" x14ac:dyDescent="0.2">
      <c r="A59" s="309" t="s">
        <v>63</v>
      </c>
      <c r="B59" s="310"/>
      <c r="C59" s="64">
        <f>C60+C96+C115+C162+C182</f>
        <v>1083266.94</v>
      </c>
      <c r="D59" s="64">
        <f>D60+D96+D115+D162+D182</f>
        <v>589962.49000000011</v>
      </c>
      <c r="E59" s="64">
        <f t="shared" si="1"/>
        <v>54.461413730580588</v>
      </c>
    </row>
    <row r="60" spans="1:6" s="5" customFormat="1" ht="13.5" customHeight="1" x14ac:dyDescent="0.2">
      <c r="A60" s="297" t="s">
        <v>190</v>
      </c>
      <c r="B60" s="298"/>
      <c r="C60" s="61">
        <f>C61+C68+C86</f>
        <v>16334.660000000002</v>
      </c>
      <c r="D60" s="61">
        <f>D61+D68+D86</f>
        <v>544.43999999999994</v>
      </c>
      <c r="E60" s="61">
        <f t="shared" si="1"/>
        <v>3.333035398349276</v>
      </c>
    </row>
    <row r="61" spans="1:6" s="3" customFormat="1" ht="13.5" customHeight="1" x14ac:dyDescent="0.2">
      <c r="A61" s="39">
        <v>31</v>
      </c>
      <c r="B61" s="70" t="s">
        <v>64</v>
      </c>
      <c r="C61" s="40">
        <f>C62+C64+C66</f>
        <v>0</v>
      </c>
      <c r="D61" s="40">
        <f>D62+D66+D64</f>
        <v>0</v>
      </c>
      <c r="E61" s="40" t="e">
        <f t="shared" si="1"/>
        <v>#DIV/0!</v>
      </c>
    </row>
    <row r="62" spans="1:6" s="3" customFormat="1" ht="13.5" customHeight="1" x14ac:dyDescent="0.2">
      <c r="A62" s="39">
        <v>311</v>
      </c>
      <c r="B62" s="70" t="s">
        <v>109</v>
      </c>
      <c r="C62" s="41">
        <v>0</v>
      </c>
      <c r="D62" s="41">
        <f>D63</f>
        <v>0</v>
      </c>
      <c r="E62" s="41" t="e">
        <f t="shared" si="1"/>
        <v>#DIV/0!</v>
      </c>
    </row>
    <row r="63" spans="1:6" s="9" customFormat="1" ht="13.5" customHeight="1" x14ac:dyDescent="0.2">
      <c r="A63" s="4" t="s">
        <v>65</v>
      </c>
      <c r="B63" s="13" t="s">
        <v>66</v>
      </c>
      <c r="C63" s="20"/>
      <c r="D63" s="20"/>
      <c r="E63" s="20"/>
    </row>
    <row r="64" spans="1:6" s="9" customFormat="1" ht="13.5" customHeight="1" x14ac:dyDescent="0.2">
      <c r="A64" s="50">
        <v>312</v>
      </c>
      <c r="B64" s="71" t="s">
        <v>74</v>
      </c>
      <c r="C64" s="40">
        <v>0</v>
      </c>
      <c r="D64" s="40">
        <f>D65</f>
        <v>0</v>
      </c>
      <c r="E64" s="40" t="e">
        <f t="shared" ref="E64:E128" si="2">D64/C64*100</f>
        <v>#DIV/0!</v>
      </c>
    </row>
    <row r="65" spans="1:5" s="9" customFormat="1" ht="13.5" customHeight="1" x14ac:dyDescent="0.2">
      <c r="A65" s="10">
        <v>3121</v>
      </c>
      <c r="B65" s="73" t="s">
        <v>74</v>
      </c>
      <c r="C65" s="20"/>
      <c r="D65" s="20"/>
      <c r="E65" s="20"/>
    </row>
    <row r="66" spans="1:5" s="8" customFormat="1" ht="13.5" customHeight="1" x14ac:dyDescent="0.2">
      <c r="A66" s="39">
        <v>313</v>
      </c>
      <c r="B66" s="70" t="s">
        <v>111</v>
      </c>
      <c r="C66" s="41">
        <v>0</v>
      </c>
      <c r="D66" s="41">
        <f>D67</f>
        <v>0</v>
      </c>
      <c r="E66" s="41" t="e">
        <f t="shared" si="2"/>
        <v>#DIV/0!</v>
      </c>
    </row>
    <row r="67" spans="1:5" s="9" customFormat="1" ht="13.5" customHeight="1" x14ac:dyDescent="0.2">
      <c r="A67" s="12">
        <v>3132</v>
      </c>
      <c r="B67" s="73" t="s">
        <v>112</v>
      </c>
      <c r="C67" s="20"/>
      <c r="D67" s="20"/>
      <c r="E67" s="20"/>
    </row>
    <row r="68" spans="1:5" s="3" customFormat="1" ht="13.5" customHeight="1" x14ac:dyDescent="0.2">
      <c r="A68" s="39">
        <v>32</v>
      </c>
      <c r="B68" s="70" t="s">
        <v>57</v>
      </c>
      <c r="C68" s="49">
        <f>C69+C72+C77+C83</f>
        <v>14474.850000000002</v>
      </c>
      <c r="D68" s="49">
        <f>D69+D72+D77+D83</f>
        <v>527.31999999999994</v>
      </c>
      <c r="E68" s="49">
        <f t="shared" si="2"/>
        <v>3.6430083904150985</v>
      </c>
    </row>
    <row r="69" spans="1:5" s="3" customFormat="1" ht="13.5" customHeight="1" x14ac:dyDescent="0.2">
      <c r="A69" s="39">
        <v>321</v>
      </c>
      <c r="B69" s="70" t="s">
        <v>113</v>
      </c>
      <c r="C69" s="40">
        <v>0</v>
      </c>
      <c r="D69" s="40">
        <f>SUM(D70:D71)</f>
        <v>186.18</v>
      </c>
      <c r="E69" s="40" t="e">
        <f t="shared" si="2"/>
        <v>#DIV/0!</v>
      </c>
    </row>
    <row r="70" spans="1:5" s="6" customFormat="1" ht="13.5" customHeight="1" x14ac:dyDescent="0.2">
      <c r="A70" s="4" t="s">
        <v>1</v>
      </c>
      <c r="B70" s="13" t="s">
        <v>2</v>
      </c>
      <c r="C70" s="20"/>
      <c r="D70" s="20"/>
      <c r="E70" s="20"/>
    </row>
    <row r="71" spans="1:5" s="6" customFormat="1" ht="13.5" customHeight="1" x14ac:dyDescent="0.2">
      <c r="A71" s="12">
        <v>3213</v>
      </c>
      <c r="B71" s="13" t="s">
        <v>6</v>
      </c>
      <c r="C71" s="20"/>
      <c r="D71" s="20">
        <v>186.18</v>
      </c>
      <c r="E71" s="20"/>
    </row>
    <row r="72" spans="1:5" s="3" customFormat="1" ht="13.5" customHeight="1" x14ac:dyDescent="0.2">
      <c r="A72" s="39">
        <v>322</v>
      </c>
      <c r="B72" s="62" t="s">
        <v>114</v>
      </c>
      <c r="C72" s="41">
        <f>664.01+664.01+664.01</f>
        <v>1992.03</v>
      </c>
      <c r="D72" s="76">
        <f>SUM(D73:D76)</f>
        <v>318.89</v>
      </c>
      <c r="E72" s="76">
        <f t="shared" si="2"/>
        <v>16.008293047795462</v>
      </c>
    </row>
    <row r="73" spans="1:5" s="9" customFormat="1" ht="13.5" customHeight="1" x14ac:dyDescent="0.2">
      <c r="A73" s="4" t="s">
        <v>9</v>
      </c>
      <c r="B73" s="13" t="s">
        <v>10</v>
      </c>
      <c r="C73" s="20"/>
      <c r="D73" s="20">
        <v>318.89</v>
      </c>
      <c r="E73" s="20"/>
    </row>
    <row r="74" spans="1:5" s="9" customFormat="1" ht="13.5" customHeight="1" x14ac:dyDescent="0.2">
      <c r="A74" s="4" t="s">
        <v>11</v>
      </c>
      <c r="B74" s="13" t="s">
        <v>12</v>
      </c>
      <c r="C74" s="20"/>
      <c r="D74" s="20"/>
      <c r="E74" s="20"/>
    </row>
    <row r="75" spans="1:5" s="9" customFormat="1" ht="13.5" customHeight="1" x14ac:dyDescent="0.2">
      <c r="A75" s="4" t="s">
        <v>13</v>
      </c>
      <c r="B75" s="13" t="s">
        <v>14</v>
      </c>
      <c r="C75" s="20"/>
      <c r="D75" s="20"/>
      <c r="E75" s="20"/>
    </row>
    <row r="76" spans="1:5" s="9" customFormat="1" ht="13.5" customHeight="1" x14ac:dyDescent="0.2">
      <c r="A76" s="4" t="s">
        <v>15</v>
      </c>
      <c r="B76" s="13" t="s">
        <v>16</v>
      </c>
      <c r="C76" s="20"/>
      <c r="D76" s="20"/>
      <c r="E76" s="20"/>
    </row>
    <row r="77" spans="1:5" s="8" customFormat="1" ht="13.5" customHeight="1" x14ac:dyDescent="0.2">
      <c r="A77" s="39">
        <v>323</v>
      </c>
      <c r="B77" s="62" t="s">
        <v>115</v>
      </c>
      <c r="C77" s="40">
        <f>796.81+664.01+664.01</f>
        <v>2124.83</v>
      </c>
      <c r="D77" s="76">
        <f>SUM(D78:D82)</f>
        <v>8.98</v>
      </c>
      <c r="E77" s="76">
        <f t="shared" si="2"/>
        <v>0.42262204505772233</v>
      </c>
    </row>
    <row r="78" spans="1:5" s="9" customFormat="1" ht="13.5" customHeight="1" x14ac:dyDescent="0.2">
      <c r="A78" s="12">
        <v>3231</v>
      </c>
      <c r="B78" s="13" t="s">
        <v>18</v>
      </c>
      <c r="C78" s="20"/>
      <c r="D78" s="77">
        <v>0</v>
      </c>
      <c r="E78" s="77"/>
    </row>
    <row r="79" spans="1:5" s="9" customFormat="1" ht="13.5" customHeight="1" x14ac:dyDescent="0.2">
      <c r="A79" s="4" t="s">
        <v>19</v>
      </c>
      <c r="B79" s="13" t="s">
        <v>20</v>
      </c>
      <c r="C79" s="20"/>
      <c r="D79" s="20"/>
      <c r="E79" s="20"/>
    </row>
    <row r="80" spans="1:5" s="9" customFormat="1" ht="13.5" customHeight="1" x14ac:dyDescent="0.2">
      <c r="A80" s="4" t="s">
        <v>23</v>
      </c>
      <c r="B80" s="13" t="s">
        <v>24</v>
      </c>
      <c r="C80" s="20"/>
      <c r="D80" s="20"/>
      <c r="E80" s="20"/>
    </row>
    <row r="81" spans="1:5" s="9" customFormat="1" ht="13.5" customHeight="1" x14ac:dyDescent="0.2">
      <c r="A81" s="12">
        <v>3237</v>
      </c>
      <c r="B81" s="13" t="s">
        <v>28</v>
      </c>
      <c r="C81" s="20"/>
      <c r="D81" s="20"/>
      <c r="E81" s="20"/>
    </row>
    <row r="82" spans="1:5" s="9" customFormat="1" ht="13.5" customHeight="1" x14ac:dyDescent="0.2">
      <c r="A82" s="4" t="s">
        <v>31</v>
      </c>
      <c r="B82" s="13" t="s">
        <v>32</v>
      </c>
      <c r="C82" s="20"/>
      <c r="D82" s="20">
        <v>8.98</v>
      </c>
      <c r="E82" s="20"/>
    </row>
    <row r="83" spans="1:5" s="8" customFormat="1" ht="13.5" customHeight="1" x14ac:dyDescent="0.2">
      <c r="A83" s="39">
        <v>329</v>
      </c>
      <c r="B83" s="62" t="s">
        <v>44</v>
      </c>
      <c r="C83" s="40">
        <f>796.34+132.7+9428.95</f>
        <v>10357.990000000002</v>
      </c>
      <c r="D83" s="76">
        <f>SUM(D84:D85)</f>
        <v>13.27</v>
      </c>
      <c r="E83" s="76">
        <f t="shared" si="2"/>
        <v>0.12811365911726116</v>
      </c>
    </row>
    <row r="84" spans="1:5" s="9" customFormat="1" ht="13.5" customHeight="1" x14ac:dyDescent="0.2">
      <c r="A84" s="4">
        <v>3294</v>
      </c>
      <c r="B84" s="43" t="s">
        <v>40</v>
      </c>
      <c r="C84" s="20"/>
      <c r="D84" s="20">
        <v>13.27</v>
      </c>
      <c r="E84" s="20"/>
    </row>
    <row r="85" spans="1:5" s="9" customFormat="1" ht="13.5" customHeight="1" x14ac:dyDescent="0.2">
      <c r="A85" s="4" t="s">
        <v>43</v>
      </c>
      <c r="B85" s="13" t="s">
        <v>44</v>
      </c>
      <c r="C85" s="20"/>
      <c r="D85" s="20"/>
      <c r="E85" s="20"/>
    </row>
    <row r="86" spans="1:5" s="42" customFormat="1" ht="13.5" customHeight="1" x14ac:dyDescent="0.2">
      <c r="A86" s="39">
        <v>42</v>
      </c>
      <c r="B86" s="75" t="s">
        <v>117</v>
      </c>
      <c r="C86" s="41">
        <f>C87+C94</f>
        <v>1859.81</v>
      </c>
      <c r="D86" s="41">
        <f>D87+D94</f>
        <v>17.12</v>
      </c>
      <c r="E86" s="41">
        <f t="shared" si="2"/>
        <v>0.92052413956264356</v>
      </c>
    </row>
    <row r="87" spans="1:5" s="42" customFormat="1" ht="13.5" customHeight="1" x14ac:dyDescent="0.2">
      <c r="A87" s="39">
        <v>422</v>
      </c>
      <c r="B87" s="62" t="s">
        <v>118</v>
      </c>
      <c r="C87" s="41">
        <v>1859.81</v>
      </c>
      <c r="D87" s="76">
        <f>SUM(D88:D93)</f>
        <v>0</v>
      </c>
      <c r="E87" s="76">
        <f t="shared" si="2"/>
        <v>0</v>
      </c>
    </row>
    <row r="88" spans="1:5" s="9" customFormat="1" ht="13.5" customHeight="1" x14ac:dyDescent="0.2">
      <c r="A88" s="44" t="s">
        <v>67</v>
      </c>
      <c r="B88" s="13" t="s">
        <v>68</v>
      </c>
      <c r="C88" s="20"/>
      <c r="D88" s="20">
        <v>0</v>
      </c>
      <c r="E88" s="20"/>
    </row>
    <row r="89" spans="1:5" s="9" customFormat="1" ht="13.5" customHeight="1" x14ac:dyDescent="0.2">
      <c r="A89" s="44">
        <v>4222</v>
      </c>
      <c r="B89" s="13" t="s">
        <v>86</v>
      </c>
      <c r="C89" s="20"/>
      <c r="D89" s="20"/>
      <c r="E89" s="20"/>
    </row>
    <row r="90" spans="1:5" s="9" customFormat="1" ht="13.5" customHeight="1" x14ac:dyDescent="0.2">
      <c r="A90" s="44">
        <v>4223</v>
      </c>
      <c r="B90" s="13" t="s">
        <v>87</v>
      </c>
      <c r="C90" s="20"/>
      <c r="D90" s="20"/>
      <c r="E90" s="20"/>
    </row>
    <row r="91" spans="1:5" s="9" customFormat="1" ht="13.5" customHeight="1" x14ac:dyDescent="0.2">
      <c r="A91" s="44">
        <v>4225</v>
      </c>
      <c r="B91" s="13" t="s">
        <v>73</v>
      </c>
      <c r="C91" s="20"/>
      <c r="D91" s="20"/>
      <c r="E91" s="20"/>
    </row>
    <row r="92" spans="1:5" s="9" customFormat="1" ht="13.5" customHeight="1" x14ac:dyDescent="0.2">
      <c r="A92" s="44">
        <v>4226</v>
      </c>
      <c r="B92" s="13" t="s">
        <v>88</v>
      </c>
      <c r="C92" s="20"/>
      <c r="D92" s="20"/>
      <c r="E92" s="20"/>
    </row>
    <row r="93" spans="1:5" s="9" customFormat="1" ht="13.5" customHeight="1" x14ac:dyDescent="0.2">
      <c r="A93" s="44">
        <v>4227</v>
      </c>
      <c r="B93" s="13" t="s">
        <v>228</v>
      </c>
      <c r="C93" s="20"/>
      <c r="D93" s="20">
        <v>0</v>
      </c>
      <c r="E93" s="20"/>
    </row>
    <row r="94" spans="1:5" s="42" customFormat="1" ht="13.5" customHeight="1" x14ac:dyDescent="0.2">
      <c r="A94" s="39">
        <v>424</v>
      </c>
      <c r="B94" s="62" t="s">
        <v>119</v>
      </c>
      <c r="C94" s="41">
        <v>0</v>
      </c>
      <c r="D94" s="76">
        <f>SUM(D95)</f>
        <v>17.12</v>
      </c>
      <c r="E94" s="76" t="e">
        <f t="shared" si="2"/>
        <v>#DIV/0!</v>
      </c>
    </row>
    <row r="95" spans="1:5" s="9" customFormat="1" ht="13.5" customHeight="1" x14ac:dyDescent="0.2">
      <c r="A95" s="4" t="s">
        <v>69</v>
      </c>
      <c r="B95" s="13" t="s">
        <v>70</v>
      </c>
      <c r="C95" s="20"/>
      <c r="D95" s="20">
        <v>17.12</v>
      </c>
      <c r="E95" s="20"/>
    </row>
    <row r="96" spans="1:5" s="5" customFormat="1" ht="13.5" customHeight="1" x14ac:dyDescent="0.2">
      <c r="A96" s="297" t="s">
        <v>191</v>
      </c>
      <c r="B96" s="298"/>
      <c r="C96" s="61">
        <f>C97+C110</f>
        <v>1328.02</v>
      </c>
      <c r="D96" s="61">
        <f>D97+D110</f>
        <v>2983.92</v>
      </c>
      <c r="E96" s="61">
        <f t="shared" si="2"/>
        <v>224.68938720802402</v>
      </c>
    </row>
    <row r="97" spans="1:5" s="5" customFormat="1" ht="13.5" customHeight="1" x14ac:dyDescent="0.2">
      <c r="A97" s="39">
        <v>32</v>
      </c>
      <c r="B97" s="70" t="s">
        <v>57</v>
      </c>
      <c r="C97" s="40">
        <f>C98+C101+C104+C106</f>
        <v>839.01</v>
      </c>
      <c r="D97" s="40">
        <f>D98+D101+D104+D106</f>
        <v>1075.06</v>
      </c>
      <c r="E97" s="40">
        <f t="shared" si="2"/>
        <v>128.1343488158663</v>
      </c>
    </row>
    <row r="98" spans="1:5" s="5" customFormat="1" ht="13.5" customHeight="1" x14ac:dyDescent="0.2">
      <c r="A98" s="39">
        <v>322</v>
      </c>
      <c r="B98" s="62" t="s">
        <v>114</v>
      </c>
      <c r="C98" s="41">
        <v>350</v>
      </c>
      <c r="D98" s="41">
        <f>SUM(D99:D100)</f>
        <v>90</v>
      </c>
      <c r="E98" s="41">
        <f t="shared" si="2"/>
        <v>25.714285714285712</v>
      </c>
    </row>
    <row r="99" spans="1:5" s="5" customFormat="1" ht="13.5" customHeight="1" x14ac:dyDescent="0.2">
      <c r="A99" s="4" t="s">
        <v>9</v>
      </c>
      <c r="B99" s="13" t="s">
        <v>10</v>
      </c>
      <c r="C99" s="20"/>
      <c r="D99" s="20">
        <v>0</v>
      </c>
      <c r="E99" s="20"/>
    </row>
    <row r="100" spans="1:5" s="5" customFormat="1" ht="13.5" customHeight="1" x14ac:dyDescent="0.2">
      <c r="A100" s="12">
        <v>3225</v>
      </c>
      <c r="B100" s="13" t="s">
        <v>242</v>
      </c>
      <c r="C100" s="20">
        <v>0</v>
      </c>
      <c r="D100" s="20">
        <v>90</v>
      </c>
      <c r="E100" s="20"/>
    </row>
    <row r="101" spans="1:5" s="5" customFormat="1" ht="13.5" customHeight="1" x14ac:dyDescent="0.2">
      <c r="A101" s="39">
        <v>323</v>
      </c>
      <c r="B101" s="62" t="s">
        <v>115</v>
      </c>
      <c r="C101" s="40">
        <f>C103+C102</f>
        <v>0</v>
      </c>
      <c r="D101" s="40">
        <f>D103+D102</f>
        <v>985.06</v>
      </c>
      <c r="E101" s="40" t="e">
        <f t="shared" si="2"/>
        <v>#DIV/0!</v>
      </c>
    </row>
    <row r="102" spans="1:5" s="9" customFormat="1" ht="13.5" customHeight="1" x14ac:dyDescent="0.2">
      <c r="A102" s="12">
        <v>3231</v>
      </c>
      <c r="B102" s="13" t="s">
        <v>241</v>
      </c>
      <c r="C102" s="20"/>
      <c r="D102" s="20">
        <v>35</v>
      </c>
      <c r="E102" s="20"/>
    </row>
    <row r="103" spans="1:5" s="5" customFormat="1" ht="13.5" customHeight="1" x14ac:dyDescent="0.2">
      <c r="A103" s="4" t="s">
        <v>19</v>
      </c>
      <c r="B103" s="13" t="s">
        <v>20</v>
      </c>
      <c r="C103" s="20"/>
      <c r="D103" s="20">
        <v>950.06</v>
      </c>
      <c r="E103" s="20"/>
    </row>
    <row r="104" spans="1:5" s="42" customFormat="1" ht="13.5" customHeight="1" x14ac:dyDescent="0.2">
      <c r="A104" s="39">
        <v>324</v>
      </c>
      <c r="B104" s="62" t="s">
        <v>34</v>
      </c>
      <c r="C104" s="41">
        <v>0</v>
      </c>
      <c r="D104" s="41">
        <f>D105</f>
        <v>0</v>
      </c>
      <c r="E104" s="41" t="e">
        <f t="shared" si="2"/>
        <v>#DIV/0!</v>
      </c>
    </row>
    <row r="105" spans="1:5" s="5" customFormat="1" ht="13.5" customHeight="1" x14ac:dyDescent="0.2">
      <c r="A105" s="4" t="s">
        <v>33</v>
      </c>
      <c r="B105" s="13" t="s">
        <v>34</v>
      </c>
      <c r="C105" s="20"/>
      <c r="D105" s="20">
        <v>0</v>
      </c>
      <c r="E105" s="20"/>
    </row>
    <row r="106" spans="1:5" s="42" customFormat="1" ht="13.5" customHeight="1" x14ac:dyDescent="0.2">
      <c r="A106" s="39">
        <v>329</v>
      </c>
      <c r="B106" s="62" t="s">
        <v>44</v>
      </c>
      <c r="C106" s="41">
        <f>SUM(C107:C109)</f>
        <v>489.01</v>
      </c>
      <c r="D106" s="41">
        <f>SUM(D107:D109)</f>
        <v>0</v>
      </c>
      <c r="E106" s="41">
        <f t="shared" si="2"/>
        <v>0</v>
      </c>
    </row>
    <row r="107" spans="1:5" s="5" customFormat="1" ht="13.5" customHeight="1" x14ac:dyDescent="0.2">
      <c r="A107" s="4" t="s">
        <v>71</v>
      </c>
      <c r="B107" s="78" t="s">
        <v>72</v>
      </c>
      <c r="C107" s="20"/>
      <c r="D107" s="20">
        <v>0</v>
      </c>
      <c r="E107" s="20"/>
    </row>
    <row r="108" spans="1:5" s="5" customFormat="1" ht="13.5" customHeight="1" x14ac:dyDescent="0.2">
      <c r="A108" s="4" t="s">
        <v>35</v>
      </c>
      <c r="B108" s="13" t="s">
        <v>36</v>
      </c>
      <c r="C108" s="20"/>
      <c r="D108" s="20">
        <v>0</v>
      </c>
      <c r="E108" s="20"/>
    </row>
    <row r="109" spans="1:5" s="5" customFormat="1" ht="13.5" customHeight="1" x14ac:dyDescent="0.2">
      <c r="A109" s="4" t="s">
        <v>43</v>
      </c>
      <c r="B109" s="13" t="s">
        <v>44</v>
      </c>
      <c r="C109" s="20">
        <v>489.01</v>
      </c>
      <c r="D109" s="20">
        <v>0</v>
      </c>
      <c r="E109" s="20"/>
    </row>
    <row r="110" spans="1:5" s="42" customFormat="1" ht="13.5" customHeight="1" x14ac:dyDescent="0.2">
      <c r="A110" s="39">
        <v>42</v>
      </c>
      <c r="B110" s="79" t="s">
        <v>117</v>
      </c>
      <c r="C110" s="41">
        <f>C113+C111</f>
        <v>489.01</v>
      </c>
      <c r="D110" s="41">
        <f>D113+D111</f>
        <v>1908.86</v>
      </c>
      <c r="E110" s="41">
        <f t="shared" si="2"/>
        <v>390.35193554324042</v>
      </c>
    </row>
    <row r="111" spans="1:5" s="42" customFormat="1" ht="13.5" customHeight="1" x14ac:dyDescent="0.2">
      <c r="A111" s="39">
        <v>422</v>
      </c>
      <c r="B111" s="62" t="s">
        <v>118</v>
      </c>
      <c r="C111" s="76">
        <f>C112</f>
        <v>489.01</v>
      </c>
      <c r="D111" s="76">
        <f>D112</f>
        <v>1908.86</v>
      </c>
      <c r="E111" s="41">
        <f t="shared" si="2"/>
        <v>390.35193554324042</v>
      </c>
    </row>
    <row r="112" spans="1:5" s="42" customFormat="1" ht="13.5" customHeight="1" x14ac:dyDescent="0.2">
      <c r="A112" s="44">
        <v>4221</v>
      </c>
      <c r="B112" s="13" t="s">
        <v>229</v>
      </c>
      <c r="C112" s="20">
        <v>489.01</v>
      </c>
      <c r="D112" s="20">
        <v>1908.86</v>
      </c>
      <c r="E112" s="20"/>
    </row>
    <row r="113" spans="1:9" s="42" customFormat="1" ht="13.5" customHeight="1" x14ac:dyDescent="0.2">
      <c r="A113" s="39">
        <v>424</v>
      </c>
      <c r="B113" s="62" t="s">
        <v>119</v>
      </c>
      <c r="C113" s="41">
        <f>C114</f>
        <v>0</v>
      </c>
      <c r="D113" s="41">
        <f>D114</f>
        <v>0</v>
      </c>
      <c r="E113" s="41" t="e">
        <f t="shared" si="2"/>
        <v>#DIV/0!</v>
      </c>
    </row>
    <row r="114" spans="1:9" s="5" customFormat="1" ht="13.5" customHeight="1" x14ac:dyDescent="0.2">
      <c r="A114" s="4" t="s">
        <v>69</v>
      </c>
      <c r="B114" s="13" t="s">
        <v>70</v>
      </c>
      <c r="C114" s="20"/>
      <c r="D114" s="20">
        <v>0</v>
      </c>
      <c r="E114" s="20"/>
    </row>
    <row r="115" spans="1:9" s="5" customFormat="1" ht="13.5" customHeight="1" x14ac:dyDescent="0.2">
      <c r="A115" s="297" t="s">
        <v>188</v>
      </c>
      <c r="B115" s="298"/>
      <c r="C115" s="61">
        <f>C116+C124+C156+C160</f>
        <v>1063081.03</v>
      </c>
      <c r="D115" s="61">
        <f>D116+D124</f>
        <v>586419.33000000007</v>
      </c>
      <c r="E115" s="61">
        <f t="shared" si="2"/>
        <v>55.162241960050785</v>
      </c>
    </row>
    <row r="116" spans="1:9" s="3" customFormat="1" ht="13.5" customHeight="1" x14ac:dyDescent="0.2">
      <c r="A116" s="39">
        <v>31</v>
      </c>
      <c r="B116" s="70" t="s">
        <v>64</v>
      </c>
      <c r="C116" s="40">
        <f>C117+C119+C121</f>
        <v>1060424.99</v>
      </c>
      <c r="D116" s="40">
        <f>D118+D120+D122</f>
        <v>576402.30000000005</v>
      </c>
      <c r="E116" s="40">
        <f t="shared" si="2"/>
        <v>54.355782392491527</v>
      </c>
      <c r="I116" s="252">
        <f>1063081.03-C115</f>
        <v>0</v>
      </c>
    </row>
    <row r="117" spans="1:9" s="3" customFormat="1" ht="13.5" customHeight="1" x14ac:dyDescent="0.2">
      <c r="A117" s="50">
        <v>311</v>
      </c>
      <c r="B117" s="71" t="s">
        <v>109</v>
      </c>
      <c r="C117" s="40">
        <v>913944.49</v>
      </c>
      <c r="D117" s="56">
        <f>D118</f>
        <v>479019.69</v>
      </c>
      <c r="E117" s="56">
        <f t="shared" si="2"/>
        <v>52.412339615943196</v>
      </c>
    </row>
    <row r="118" spans="1:9" s="3" customFormat="1" ht="13.5" customHeight="1" x14ac:dyDescent="0.2">
      <c r="A118" s="10">
        <v>3111</v>
      </c>
      <c r="B118" s="73" t="s">
        <v>110</v>
      </c>
      <c r="C118" s="58"/>
      <c r="D118" s="58">
        <f>466018.62+8266.52+4734.55</f>
        <v>479019.69</v>
      </c>
      <c r="E118" s="58"/>
    </row>
    <row r="119" spans="1:9" s="3" customFormat="1" ht="13.5" customHeight="1" x14ac:dyDescent="0.2">
      <c r="A119" s="50">
        <v>312</v>
      </c>
      <c r="B119" s="71" t="s">
        <v>74</v>
      </c>
      <c r="C119" s="56">
        <v>398.17</v>
      </c>
      <c r="D119" s="56">
        <f>D120</f>
        <v>19695.12</v>
      </c>
      <c r="E119" s="56">
        <f t="shared" si="2"/>
        <v>4946.4098249491417</v>
      </c>
    </row>
    <row r="120" spans="1:9" s="3" customFormat="1" ht="13.5" customHeight="1" x14ac:dyDescent="0.2">
      <c r="A120" s="10">
        <v>3121</v>
      </c>
      <c r="B120" s="73" t="s">
        <v>74</v>
      </c>
      <c r="C120" s="58"/>
      <c r="D120" s="58">
        <v>19695.12</v>
      </c>
      <c r="E120" s="58"/>
    </row>
    <row r="121" spans="1:9" s="3" customFormat="1" ht="13.5" customHeight="1" x14ac:dyDescent="0.2">
      <c r="A121" s="50">
        <v>313</v>
      </c>
      <c r="B121" s="71" t="s">
        <v>111</v>
      </c>
      <c r="C121" s="56">
        <v>146082.32999999999</v>
      </c>
      <c r="D121" s="56">
        <f>D122+D123</f>
        <v>77687.490000000005</v>
      </c>
      <c r="E121" s="56">
        <f t="shared" si="2"/>
        <v>53.180620818411107</v>
      </c>
    </row>
    <row r="122" spans="1:9" s="3" customFormat="1" ht="13.5" customHeight="1" x14ac:dyDescent="0.2">
      <c r="A122" s="10">
        <v>3132</v>
      </c>
      <c r="B122" s="73" t="s">
        <v>112</v>
      </c>
      <c r="C122" s="58"/>
      <c r="D122" s="58">
        <v>77687.490000000005</v>
      </c>
      <c r="E122" s="58"/>
    </row>
    <row r="123" spans="1:9" s="6" customFormat="1" ht="13.5" customHeight="1" x14ac:dyDescent="0.2">
      <c r="A123" s="12">
        <v>3133</v>
      </c>
      <c r="B123" s="72" t="s">
        <v>172</v>
      </c>
      <c r="C123" s="20"/>
      <c r="D123" s="20"/>
      <c r="E123" s="20"/>
    </row>
    <row r="124" spans="1:9" s="5" customFormat="1" ht="13.5" customHeight="1" x14ac:dyDescent="0.2">
      <c r="A124" s="39">
        <v>32</v>
      </c>
      <c r="B124" s="70" t="s">
        <v>57</v>
      </c>
      <c r="C124" s="40">
        <f>C125+C128+C132+C139+C141</f>
        <v>1328.02</v>
      </c>
      <c r="D124" s="40">
        <f>D125+D128+D132+D139+D141+D156+D160+D153</f>
        <v>10017.030000000001</v>
      </c>
      <c r="E124" s="40">
        <f t="shared" si="2"/>
        <v>754.28306802608404</v>
      </c>
    </row>
    <row r="125" spans="1:9" s="5" customFormat="1" ht="13.5" customHeight="1" x14ac:dyDescent="0.2">
      <c r="A125" s="39">
        <v>321</v>
      </c>
      <c r="B125" s="70" t="s">
        <v>113</v>
      </c>
      <c r="C125" s="40">
        <f>664.01+199.2</f>
        <v>863.21</v>
      </c>
      <c r="D125" s="40">
        <f>D126</f>
        <v>758.45</v>
      </c>
      <c r="E125" s="40">
        <f t="shared" si="2"/>
        <v>87.863903337542425</v>
      </c>
    </row>
    <row r="126" spans="1:9" s="5" customFormat="1" ht="14.25" customHeight="1" x14ac:dyDescent="0.2">
      <c r="A126" s="4" t="s">
        <v>1</v>
      </c>
      <c r="B126" s="13" t="s">
        <v>2</v>
      </c>
      <c r="C126" s="20"/>
      <c r="D126" s="20">
        <v>758.45</v>
      </c>
      <c r="E126" s="20"/>
    </row>
    <row r="127" spans="1:9" s="5" customFormat="1" ht="14.25" customHeight="1" x14ac:dyDescent="0.2">
      <c r="A127" s="12">
        <v>3213</v>
      </c>
      <c r="B127" s="13" t="s">
        <v>244</v>
      </c>
      <c r="C127" s="20"/>
      <c r="D127" s="20"/>
      <c r="E127" s="20"/>
    </row>
    <row r="128" spans="1:9" s="5" customFormat="1" ht="13.5" customHeight="1" x14ac:dyDescent="0.2">
      <c r="A128" s="39">
        <v>322</v>
      </c>
      <c r="B128" s="62" t="s">
        <v>114</v>
      </c>
      <c r="C128" s="41">
        <v>132.80000000000001</v>
      </c>
      <c r="D128" s="41">
        <f>SUM(D129:D131)</f>
        <v>746.57</v>
      </c>
      <c r="E128" s="41">
        <f t="shared" si="2"/>
        <v>562.17620481927713</v>
      </c>
    </row>
    <row r="129" spans="1:5" s="5" customFormat="1" ht="13.5" customHeight="1" x14ac:dyDescent="0.2">
      <c r="A129" s="4" t="s">
        <v>9</v>
      </c>
      <c r="B129" s="13" t="s">
        <v>10</v>
      </c>
      <c r="C129" s="20"/>
      <c r="D129" s="20">
        <v>0</v>
      </c>
      <c r="E129" s="20"/>
    </row>
    <row r="130" spans="1:5" s="5" customFormat="1" ht="13.5" customHeight="1" x14ac:dyDescent="0.2">
      <c r="A130" s="12">
        <v>3222</v>
      </c>
      <c r="B130" s="13" t="s">
        <v>75</v>
      </c>
      <c r="C130" s="20"/>
      <c r="D130" s="20">
        <v>0</v>
      </c>
      <c r="E130" s="20"/>
    </row>
    <row r="131" spans="1:5" s="5" customFormat="1" ht="13.5" customHeight="1" x14ac:dyDescent="0.2">
      <c r="A131" s="12">
        <v>3225</v>
      </c>
      <c r="B131" s="13" t="s">
        <v>16</v>
      </c>
      <c r="C131" s="20"/>
      <c r="D131" s="20">
        <v>746.57</v>
      </c>
      <c r="E131" s="20"/>
    </row>
    <row r="132" spans="1:5" s="5" customFormat="1" ht="13.5" customHeight="1" x14ac:dyDescent="0.2">
      <c r="A132" s="39">
        <v>323</v>
      </c>
      <c r="B132" s="62" t="s">
        <v>115</v>
      </c>
      <c r="C132" s="40">
        <f>66.41</f>
        <v>66.41</v>
      </c>
      <c r="D132" s="40">
        <f>SUM(D133:D138)</f>
        <v>3195</v>
      </c>
      <c r="E132" s="40">
        <f t="shared" ref="E132:E202" si="3">D132/C132*100</f>
        <v>4811.0224363800635</v>
      </c>
    </row>
    <row r="133" spans="1:5" s="9" customFormat="1" ht="13.5" customHeight="1" x14ac:dyDescent="0.2">
      <c r="A133" s="12">
        <v>3231</v>
      </c>
      <c r="B133" s="43" t="s">
        <v>18</v>
      </c>
      <c r="C133" s="20"/>
      <c r="D133" s="20">
        <v>3195</v>
      </c>
      <c r="E133" s="20"/>
    </row>
    <row r="134" spans="1:5" s="5" customFormat="1" ht="13.5" customHeight="1" x14ac:dyDescent="0.2">
      <c r="A134" s="4" t="s">
        <v>21</v>
      </c>
      <c r="B134" s="13" t="s">
        <v>22</v>
      </c>
      <c r="C134" s="20"/>
      <c r="D134" s="20"/>
      <c r="E134" s="20"/>
    </row>
    <row r="135" spans="1:5" s="5" customFormat="1" ht="13.5" customHeight="1" x14ac:dyDescent="0.2">
      <c r="A135" s="12">
        <v>3235</v>
      </c>
      <c r="B135" s="13" t="s">
        <v>76</v>
      </c>
      <c r="C135" s="20"/>
      <c r="D135" s="20"/>
      <c r="E135" s="20"/>
    </row>
    <row r="136" spans="1:5" s="5" customFormat="1" ht="13.5" customHeight="1" x14ac:dyDescent="0.2">
      <c r="A136" s="12">
        <v>3236</v>
      </c>
      <c r="B136" s="13" t="s">
        <v>26</v>
      </c>
      <c r="C136" s="20"/>
      <c r="D136" s="20">
        <v>0</v>
      </c>
      <c r="E136" s="20"/>
    </row>
    <row r="137" spans="1:5" s="5" customFormat="1" ht="13.5" customHeight="1" x14ac:dyDescent="0.2">
      <c r="A137" s="12">
        <v>3237</v>
      </c>
      <c r="B137" s="13" t="s">
        <v>28</v>
      </c>
      <c r="C137" s="20"/>
      <c r="D137" s="20"/>
      <c r="E137" s="20"/>
    </row>
    <row r="138" spans="1:5" s="5" customFormat="1" ht="13.5" customHeight="1" x14ac:dyDescent="0.2">
      <c r="A138" s="12">
        <v>3239</v>
      </c>
      <c r="B138" s="43" t="s">
        <v>32</v>
      </c>
      <c r="C138" s="20"/>
      <c r="D138" s="20"/>
      <c r="E138" s="20"/>
    </row>
    <row r="139" spans="1:5" s="42" customFormat="1" ht="13.5" customHeight="1" x14ac:dyDescent="0.2">
      <c r="A139" s="39">
        <v>324</v>
      </c>
      <c r="B139" s="79" t="s">
        <v>34</v>
      </c>
      <c r="C139" s="41">
        <v>0</v>
      </c>
      <c r="D139" s="41">
        <f>D140</f>
        <v>0</v>
      </c>
      <c r="E139" s="41" t="e">
        <f t="shared" si="3"/>
        <v>#DIV/0!</v>
      </c>
    </row>
    <row r="140" spans="1:5" s="5" customFormat="1" ht="13.5" customHeight="1" x14ac:dyDescent="0.2">
      <c r="A140" s="4" t="s">
        <v>33</v>
      </c>
      <c r="B140" s="13" t="s">
        <v>34</v>
      </c>
      <c r="C140" s="20"/>
      <c r="D140" s="20">
        <v>0</v>
      </c>
      <c r="E140" s="20"/>
    </row>
    <row r="141" spans="1:5" s="42" customFormat="1" ht="13.5" customHeight="1" x14ac:dyDescent="0.2">
      <c r="A141" s="39">
        <v>329</v>
      </c>
      <c r="B141" s="62" t="s">
        <v>44</v>
      </c>
      <c r="C141" s="41">
        <f>265.6</f>
        <v>265.60000000000002</v>
      </c>
      <c r="D141" s="41">
        <f>SUM(D142:D146)</f>
        <v>1648.86</v>
      </c>
      <c r="E141" s="41">
        <f t="shared" si="3"/>
        <v>620.80572289156612</v>
      </c>
    </row>
    <row r="142" spans="1:5" s="5" customFormat="1" ht="13.5" customHeight="1" x14ac:dyDescent="0.2">
      <c r="A142" s="4" t="s">
        <v>35</v>
      </c>
      <c r="B142" s="13" t="s">
        <v>36</v>
      </c>
      <c r="C142" s="20"/>
      <c r="D142" s="20">
        <v>0</v>
      </c>
      <c r="E142" s="20"/>
    </row>
    <row r="143" spans="1:5" s="5" customFormat="1" ht="13.5" customHeight="1" x14ac:dyDescent="0.2">
      <c r="A143" s="4" t="s">
        <v>37</v>
      </c>
      <c r="B143" s="13" t="s">
        <v>38</v>
      </c>
      <c r="C143" s="20"/>
      <c r="D143" s="20"/>
      <c r="E143" s="20"/>
    </row>
    <row r="144" spans="1:5" s="5" customFormat="1" ht="13.5" customHeight="1" x14ac:dyDescent="0.2">
      <c r="A144" s="4" t="s">
        <v>41</v>
      </c>
      <c r="B144" s="13" t="s">
        <v>42</v>
      </c>
      <c r="C144" s="20"/>
      <c r="D144" s="20">
        <v>1648.86</v>
      </c>
      <c r="E144" s="20"/>
    </row>
    <row r="145" spans="1:5" s="5" customFormat="1" ht="13.5" customHeight="1" x14ac:dyDescent="0.2">
      <c r="A145" s="12">
        <v>3296</v>
      </c>
      <c r="B145" s="13" t="s">
        <v>173</v>
      </c>
      <c r="C145" s="20"/>
      <c r="D145" s="20"/>
      <c r="E145" s="20"/>
    </row>
    <row r="146" spans="1:5" s="5" customFormat="1" ht="13.5" customHeight="1" x14ac:dyDescent="0.2">
      <c r="A146" s="12">
        <v>3299</v>
      </c>
      <c r="B146" s="13" t="s">
        <v>44</v>
      </c>
      <c r="C146" s="20">
        <v>265.60000000000002</v>
      </c>
      <c r="D146" s="20">
        <v>0</v>
      </c>
      <c r="E146" s="20"/>
    </row>
    <row r="147" spans="1:5" s="5" customFormat="1" ht="13.5" customHeight="1" x14ac:dyDescent="0.2">
      <c r="A147" s="39">
        <v>34</v>
      </c>
      <c r="B147" s="70" t="s">
        <v>58</v>
      </c>
      <c r="C147" s="40">
        <f>C148</f>
        <v>0</v>
      </c>
      <c r="D147" s="40">
        <f>D148</f>
        <v>0</v>
      </c>
      <c r="E147" s="40" t="e">
        <f t="shared" si="3"/>
        <v>#DIV/0!</v>
      </c>
    </row>
    <row r="148" spans="1:5" s="5" customFormat="1" ht="13.5" customHeight="1" x14ac:dyDescent="0.2">
      <c r="A148" s="39">
        <v>343</v>
      </c>
      <c r="B148" s="70" t="s">
        <v>116</v>
      </c>
      <c r="C148" s="40">
        <v>0</v>
      </c>
      <c r="D148" s="40">
        <f>D149</f>
        <v>0</v>
      </c>
      <c r="E148" s="40" t="e">
        <f t="shared" si="3"/>
        <v>#DIV/0!</v>
      </c>
    </row>
    <row r="149" spans="1:5" s="5" customFormat="1" ht="13.5" customHeight="1" x14ac:dyDescent="0.2">
      <c r="A149" s="12">
        <v>3433</v>
      </c>
      <c r="B149" s="13" t="s">
        <v>46</v>
      </c>
      <c r="C149" s="20"/>
      <c r="D149" s="20"/>
      <c r="E149" s="20"/>
    </row>
    <row r="150" spans="1:5" s="42" customFormat="1" ht="25.5" customHeight="1" x14ac:dyDescent="0.2">
      <c r="A150" s="54">
        <v>37</v>
      </c>
      <c r="B150" s="80" t="s">
        <v>120</v>
      </c>
      <c r="C150" s="60">
        <v>0</v>
      </c>
      <c r="D150" s="60">
        <f>D151</f>
        <v>0</v>
      </c>
      <c r="E150" s="60" t="e">
        <f t="shared" si="3"/>
        <v>#DIV/0!</v>
      </c>
    </row>
    <row r="151" spans="1:5" s="42" customFormat="1" ht="13.5" customHeight="1" x14ac:dyDescent="0.2">
      <c r="A151" s="39">
        <v>372</v>
      </c>
      <c r="B151" s="62" t="s">
        <v>121</v>
      </c>
      <c r="C151" s="41">
        <v>0</v>
      </c>
      <c r="D151" s="41">
        <f>D152</f>
        <v>0</v>
      </c>
      <c r="E151" s="41" t="e">
        <f t="shared" si="3"/>
        <v>#DIV/0!</v>
      </c>
    </row>
    <row r="152" spans="1:5" s="5" customFormat="1" ht="13.5" customHeight="1" x14ac:dyDescent="0.2">
      <c r="A152" s="12">
        <v>3722</v>
      </c>
      <c r="B152" s="13" t="s">
        <v>122</v>
      </c>
      <c r="C152" s="20"/>
      <c r="D152" s="20"/>
      <c r="E152" s="20"/>
    </row>
    <row r="153" spans="1:5" s="8" customFormat="1" ht="13.5" customHeight="1" x14ac:dyDescent="0.2">
      <c r="A153" s="39">
        <v>38</v>
      </c>
      <c r="B153" s="62" t="s">
        <v>74</v>
      </c>
      <c r="C153" s="40">
        <v>0</v>
      </c>
      <c r="D153" s="40">
        <f>D154</f>
        <v>433.04</v>
      </c>
      <c r="E153" s="40"/>
    </row>
    <row r="154" spans="1:5" s="8" customFormat="1" ht="13.5" customHeight="1" x14ac:dyDescent="0.2">
      <c r="A154" s="39">
        <v>381</v>
      </c>
      <c r="B154" s="62" t="s">
        <v>245</v>
      </c>
      <c r="C154" s="40">
        <v>0</v>
      </c>
      <c r="D154" s="40">
        <f>D155</f>
        <v>433.04</v>
      </c>
      <c r="E154" s="40"/>
    </row>
    <row r="155" spans="1:5" s="5" customFormat="1" ht="13.5" customHeight="1" x14ac:dyDescent="0.2">
      <c r="A155" s="12">
        <v>3811</v>
      </c>
      <c r="B155" s="13" t="s">
        <v>243</v>
      </c>
      <c r="C155" s="20">
        <v>0</v>
      </c>
      <c r="D155" s="20">
        <v>433.04</v>
      </c>
      <c r="E155" s="20"/>
    </row>
    <row r="156" spans="1:5" s="42" customFormat="1" ht="13.5" customHeight="1" x14ac:dyDescent="0.2">
      <c r="A156" s="39">
        <v>422</v>
      </c>
      <c r="B156" s="62" t="s">
        <v>118</v>
      </c>
      <c r="C156" s="41">
        <v>0</v>
      </c>
      <c r="D156" s="41">
        <f>SUM(D157:D159)</f>
        <v>3235.11</v>
      </c>
      <c r="E156" s="41" t="e">
        <f t="shared" si="3"/>
        <v>#DIV/0!</v>
      </c>
    </row>
    <row r="157" spans="1:5" s="5" customFormat="1" ht="13.5" customHeight="1" x14ac:dyDescent="0.2">
      <c r="A157" s="4" t="s">
        <v>67</v>
      </c>
      <c r="B157" s="13" t="s">
        <v>68</v>
      </c>
      <c r="C157" s="20"/>
      <c r="D157" s="20">
        <v>0</v>
      </c>
      <c r="E157" s="20"/>
    </row>
    <row r="158" spans="1:5" s="5" customFormat="1" ht="13.5" customHeight="1" x14ac:dyDescent="0.2">
      <c r="A158" s="12">
        <v>4225</v>
      </c>
      <c r="B158" s="43" t="s">
        <v>73</v>
      </c>
      <c r="C158" s="20"/>
      <c r="D158" s="20">
        <v>0</v>
      </c>
      <c r="E158" s="20"/>
    </row>
    <row r="159" spans="1:5" s="5" customFormat="1" ht="13.5" customHeight="1" x14ac:dyDescent="0.2">
      <c r="A159" s="44">
        <v>4227</v>
      </c>
      <c r="B159" s="13" t="s">
        <v>228</v>
      </c>
      <c r="C159" s="20"/>
      <c r="D159" s="20">
        <v>3235.11</v>
      </c>
      <c r="E159" s="20"/>
    </row>
    <row r="160" spans="1:5" s="42" customFormat="1" ht="13.5" customHeight="1" x14ac:dyDescent="0.2">
      <c r="A160" s="39">
        <v>424</v>
      </c>
      <c r="B160" s="62" t="s">
        <v>119</v>
      </c>
      <c r="C160" s="41">
        <v>1328.02</v>
      </c>
      <c r="D160" s="41">
        <f>D161</f>
        <v>0</v>
      </c>
      <c r="E160" s="41">
        <f t="shared" si="3"/>
        <v>0</v>
      </c>
    </row>
    <row r="161" spans="1:5" s="5" customFormat="1" ht="13.5" customHeight="1" x14ac:dyDescent="0.2">
      <c r="A161" s="4" t="s">
        <v>69</v>
      </c>
      <c r="B161" s="13" t="s">
        <v>70</v>
      </c>
      <c r="C161" s="20"/>
      <c r="D161" s="20">
        <v>0</v>
      </c>
      <c r="E161" s="20"/>
    </row>
    <row r="162" spans="1:5" s="5" customFormat="1" ht="13.5" customHeight="1" x14ac:dyDescent="0.2">
      <c r="A162" s="297" t="s">
        <v>192</v>
      </c>
      <c r="B162" s="298"/>
      <c r="C162" s="61">
        <f>C163+C176</f>
        <v>1992.03</v>
      </c>
      <c r="D162" s="61">
        <f>D163+D176</f>
        <v>14.8</v>
      </c>
      <c r="E162" s="61">
        <f t="shared" si="3"/>
        <v>0.74296069838305656</v>
      </c>
    </row>
    <row r="163" spans="1:5" s="8" customFormat="1" ht="13.5" customHeight="1" x14ac:dyDescent="0.2">
      <c r="A163" s="39">
        <v>32</v>
      </c>
      <c r="B163" s="70" t="s">
        <v>57</v>
      </c>
      <c r="C163" s="40">
        <f>C164+C166+C170+C173</f>
        <v>1300</v>
      </c>
      <c r="D163" s="40">
        <f>D164+D166+D170+D173</f>
        <v>14.8</v>
      </c>
      <c r="E163" s="40">
        <f t="shared" si="3"/>
        <v>1.1384615384615386</v>
      </c>
    </row>
    <row r="164" spans="1:5" s="8" customFormat="1" ht="13.5" customHeight="1" x14ac:dyDescent="0.2">
      <c r="A164" s="39">
        <v>321</v>
      </c>
      <c r="B164" s="70" t="s">
        <v>113</v>
      </c>
      <c r="C164" s="40">
        <v>0</v>
      </c>
      <c r="D164" s="40">
        <f>D165</f>
        <v>0</v>
      </c>
      <c r="E164" s="40" t="e">
        <f t="shared" si="3"/>
        <v>#DIV/0!</v>
      </c>
    </row>
    <row r="165" spans="1:5" s="9" customFormat="1" ht="13.5" customHeight="1" x14ac:dyDescent="0.2">
      <c r="A165" s="4" t="s">
        <v>1</v>
      </c>
      <c r="B165" s="13" t="s">
        <v>2</v>
      </c>
      <c r="C165" s="20"/>
      <c r="D165" s="20">
        <v>0</v>
      </c>
      <c r="E165" s="20"/>
    </row>
    <row r="166" spans="1:5" s="8" customFormat="1" ht="13.5" customHeight="1" x14ac:dyDescent="0.2">
      <c r="A166" s="39">
        <v>322</v>
      </c>
      <c r="B166" s="62" t="s">
        <v>114</v>
      </c>
      <c r="C166" s="41">
        <v>200</v>
      </c>
      <c r="D166" s="41">
        <f>SUM(D167:D169)</f>
        <v>14.8</v>
      </c>
      <c r="E166" s="41">
        <f t="shared" si="3"/>
        <v>7.4000000000000012</v>
      </c>
    </row>
    <row r="167" spans="1:5" s="5" customFormat="1" ht="13.5" customHeight="1" x14ac:dyDescent="0.2">
      <c r="A167" s="4" t="s">
        <v>9</v>
      </c>
      <c r="B167" s="13" t="s">
        <v>10</v>
      </c>
      <c r="C167" s="20"/>
      <c r="D167" s="20">
        <v>0</v>
      </c>
      <c r="E167" s="20"/>
    </row>
    <row r="168" spans="1:5" s="5" customFormat="1" ht="13.5" customHeight="1" x14ac:dyDescent="0.2">
      <c r="A168" s="12">
        <v>3222</v>
      </c>
      <c r="B168" s="13" t="s">
        <v>75</v>
      </c>
      <c r="C168" s="20"/>
      <c r="D168" s="20">
        <v>0</v>
      </c>
      <c r="E168" s="20"/>
    </row>
    <row r="169" spans="1:5" s="5" customFormat="1" ht="13.5" customHeight="1" x14ac:dyDescent="0.2">
      <c r="A169" s="4" t="s">
        <v>15</v>
      </c>
      <c r="B169" s="13" t="s">
        <v>16</v>
      </c>
      <c r="C169" s="20"/>
      <c r="D169" s="20">
        <v>14.8</v>
      </c>
      <c r="E169" s="20"/>
    </row>
    <row r="170" spans="1:5" s="8" customFormat="1" ht="13.5" customHeight="1" x14ac:dyDescent="0.2">
      <c r="A170" s="39">
        <v>323</v>
      </c>
      <c r="B170" s="62" t="s">
        <v>115</v>
      </c>
      <c r="C170" s="41">
        <v>1100</v>
      </c>
      <c r="D170" s="41">
        <f>SUM(D171:D172)</f>
        <v>0</v>
      </c>
      <c r="E170" s="41">
        <f t="shared" si="3"/>
        <v>0</v>
      </c>
    </row>
    <row r="171" spans="1:5" s="5" customFormat="1" ht="13.5" customHeight="1" x14ac:dyDescent="0.2">
      <c r="A171" s="12">
        <v>3235</v>
      </c>
      <c r="B171" s="13" t="s">
        <v>76</v>
      </c>
      <c r="C171" s="20"/>
      <c r="D171" s="20">
        <v>0</v>
      </c>
      <c r="E171" s="20"/>
    </row>
    <row r="172" spans="1:5" s="5" customFormat="1" ht="13.5" customHeight="1" x14ac:dyDescent="0.2">
      <c r="A172" s="12">
        <v>3239</v>
      </c>
      <c r="B172" s="13" t="s">
        <v>32</v>
      </c>
      <c r="C172" s="20"/>
      <c r="D172" s="20">
        <v>0</v>
      </c>
      <c r="E172" s="20"/>
    </row>
    <row r="173" spans="1:5" s="8" customFormat="1" ht="13.5" customHeight="1" x14ac:dyDescent="0.2">
      <c r="A173" s="39">
        <v>329</v>
      </c>
      <c r="B173" s="62" t="s">
        <v>44</v>
      </c>
      <c r="C173" s="40">
        <v>0</v>
      </c>
      <c r="D173" s="40">
        <f>SUM(D174:D175)</f>
        <v>0</v>
      </c>
      <c r="E173" s="40" t="e">
        <f t="shared" si="3"/>
        <v>#DIV/0!</v>
      </c>
    </row>
    <row r="174" spans="1:5" s="5" customFormat="1" ht="13.5" customHeight="1" x14ac:dyDescent="0.2">
      <c r="A174" s="12">
        <v>3293</v>
      </c>
      <c r="B174" s="13" t="s">
        <v>38</v>
      </c>
      <c r="C174" s="20"/>
      <c r="D174" s="20">
        <v>0</v>
      </c>
      <c r="E174" s="20"/>
    </row>
    <row r="175" spans="1:5" s="5" customFormat="1" ht="13.5" customHeight="1" x14ac:dyDescent="0.2">
      <c r="A175" s="12">
        <v>3299</v>
      </c>
      <c r="B175" s="13" t="s">
        <v>44</v>
      </c>
      <c r="C175" s="20"/>
      <c r="D175" s="20">
        <v>0</v>
      </c>
      <c r="E175" s="20"/>
    </row>
    <row r="176" spans="1:5" s="8" customFormat="1" ht="13.5" customHeight="1" x14ac:dyDescent="0.2">
      <c r="A176" s="39">
        <v>42</v>
      </c>
      <c r="B176" s="79" t="s">
        <v>123</v>
      </c>
      <c r="C176" s="40">
        <f>C177</f>
        <v>692.03</v>
      </c>
      <c r="D176" s="40">
        <f>D177</f>
        <v>0</v>
      </c>
      <c r="E176" s="40">
        <f t="shared" si="3"/>
        <v>0</v>
      </c>
    </row>
    <row r="177" spans="1:5" s="8" customFormat="1" ht="13.5" customHeight="1" x14ac:dyDescent="0.2">
      <c r="A177" s="39">
        <v>422</v>
      </c>
      <c r="B177" s="62" t="s">
        <v>118</v>
      </c>
      <c r="C177" s="40">
        <f>352+340.03</f>
        <v>692.03</v>
      </c>
      <c r="D177" s="40">
        <f>D178+D179</f>
        <v>0</v>
      </c>
      <c r="E177" s="40">
        <f t="shared" si="3"/>
        <v>0</v>
      </c>
    </row>
    <row r="178" spans="1:5" s="5" customFormat="1" ht="13.5" customHeight="1" x14ac:dyDescent="0.2">
      <c r="A178" s="4" t="s">
        <v>67</v>
      </c>
      <c r="B178" s="13" t="s">
        <v>68</v>
      </c>
      <c r="C178" s="20"/>
      <c r="D178" s="20">
        <v>0</v>
      </c>
      <c r="E178" s="20"/>
    </row>
    <row r="179" spans="1:5" s="5" customFormat="1" ht="13.5" customHeight="1" x14ac:dyDescent="0.2">
      <c r="A179" s="12">
        <v>4227</v>
      </c>
      <c r="B179" s="13" t="s">
        <v>228</v>
      </c>
      <c r="C179" s="20"/>
      <c r="D179" s="20">
        <v>0</v>
      </c>
      <c r="E179" s="20"/>
    </row>
    <row r="180" spans="1:5" s="5" customFormat="1" ht="13.5" customHeight="1" x14ac:dyDescent="0.2">
      <c r="A180" s="39">
        <v>424</v>
      </c>
      <c r="B180" s="62" t="s">
        <v>70</v>
      </c>
      <c r="C180" s="41">
        <v>0</v>
      </c>
      <c r="D180" s="40">
        <f>D181</f>
        <v>0</v>
      </c>
      <c r="E180" s="20"/>
    </row>
    <row r="181" spans="1:5" s="5" customFormat="1" ht="13.5" customHeight="1" x14ac:dyDescent="0.2">
      <c r="A181" s="12">
        <v>4241</v>
      </c>
      <c r="B181" s="62" t="s">
        <v>230</v>
      </c>
      <c r="C181" s="20"/>
      <c r="D181" s="20">
        <v>0</v>
      </c>
      <c r="E181" s="20"/>
    </row>
    <row r="182" spans="1:5" s="5" customFormat="1" ht="13.5" customHeight="1" x14ac:dyDescent="0.2">
      <c r="A182" s="297" t="s">
        <v>149</v>
      </c>
      <c r="B182" s="298"/>
      <c r="C182" s="61">
        <f>C183+C188</f>
        <v>531.20000000000005</v>
      </c>
      <c r="D182" s="61">
        <f>D183+D188</f>
        <v>0</v>
      </c>
      <c r="E182" s="61">
        <f t="shared" si="3"/>
        <v>0</v>
      </c>
    </row>
    <row r="183" spans="1:5" s="5" customFormat="1" ht="13.5" customHeight="1" x14ac:dyDescent="0.2">
      <c r="A183" s="39">
        <v>32</v>
      </c>
      <c r="B183" s="70" t="s">
        <v>57</v>
      </c>
      <c r="C183" s="40">
        <f>C184+C186</f>
        <v>531.20000000000005</v>
      </c>
      <c r="D183" s="40">
        <f>D184+D185</f>
        <v>0</v>
      </c>
      <c r="E183" s="40">
        <f t="shared" si="3"/>
        <v>0</v>
      </c>
    </row>
    <row r="184" spans="1:5" s="5" customFormat="1" ht="13.5" customHeight="1" x14ac:dyDescent="0.2">
      <c r="A184" s="39">
        <v>322</v>
      </c>
      <c r="B184" s="62" t="s">
        <v>114</v>
      </c>
      <c r="C184" s="40">
        <v>531.20000000000005</v>
      </c>
      <c r="D184" s="40">
        <f>D185</f>
        <v>0</v>
      </c>
      <c r="E184" s="40"/>
    </row>
    <row r="185" spans="1:5" s="9" customFormat="1" ht="13.5" customHeight="1" x14ac:dyDescent="0.2">
      <c r="A185" s="4" t="s">
        <v>13</v>
      </c>
      <c r="B185" s="13" t="s">
        <v>14</v>
      </c>
      <c r="C185" s="20"/>
      <c r="D185" s="20">
        <v>0</v>
      </c>
      <c r="E185" s="20"/>
    </row>
    <row r="186" spans="1:5" s="5" customFormat="1" ht="13.5" customHeight="1" x14ac:dyDescent="0.2">
      <c r="A186" s="39">
        <v>323</v>
      </c>
      <c r="B186" s="62" t="s">
        <v>115</v>
      </c>
      <c r="C186" s="40">
        <v>0</v>
      </c>
      <c r="D186" s="40">
        <f>D187</f>
        <v>0</v>
      </c>
      <c r="E186" s="40" t="e">
        <f t="shared" si="3"/>
        <v>#DIV/0!</v>
      </c>
    </row>
    <row r="187" spans="1:5" s="9" customFormat="1" ht="13.5" customHeight="1" x14ac:dyDescent="0.2">
      <c r="A187" s="4" t="s">
        <v>19</v>
      </c>
      <c r="B187" s="13" t="s">
        <v>20</v>
      </c>
      <c r="C187" s="20"/>
      <c r="D187" s="20">
        <v>0</v>
      </c>
      <c r="E187" s="20"/>
    </row>
    <row r="188" spans="1:5" s="42" customFormat="1" ht="13.5" customHeight="1" x14ac:dyDescent="0.2">
      <c r="A188" s="39">
        <v>42</v>
      </c>
      <c r="B188" s="81" t="s">
        <v>117</v>
      </c>
      <c r="C188" s="41">
        <f>C189</f>
        <v>0</v>
      </c>
      <c r="D188" s="41">
        <f>D189</f>
        <v>0</v>
      </c>
      <c r="E188" s="41" t="e">
        <f t="shared" si="3"/>
        <v>#DIV/0!</v>
      </c>
    </row>
    <row r="189" spans="1:5" s="42" customFormat="1" ht="13.5" customHeight="1" x14ac:dyDescent="0.2">
      <c r="A189" s="39">
        <v>422</v>
      </c>
      <c r="B189" s="62" t="s">
        <v>118</v>
      </c>
      <c r="C189" s="41">
        <v>0</v>
      </c>
      <c r="D189" s="41">
        <f>SUM(D190:D191)</f>
        <v>0</v>
      </c>
      <c r="E189" s="41" t="e">
        <f t="shared" si="3"/>
        <v>#DIV/0!</v>
      </c>
    </row>
    <row r="190" spans="1:5" s="9" customFormat="1" ht="13.5" customHeight="1" x14ac:dyDescent="0.2">
      <c r="A190" s="4" t="s">
        <v>67</v>
      </c>
      <c r="B190" s="13" t="s">
        <v>68</v>
      </c>
      <c r="C190" s="20"/>
      <c r="D190" s="20">
        <v>0</v>
      </c>
      <c r="E190" s="20"/>
    </row>
    <row r="191" spans="1:5" s="9" customFormat="1" ht="13.5" customHeight="1" x14ac:dyDescent="0.2">
      <c r="A191" s="45" t="s">
        <v>77</v>
      </c>
      <c r="B191" s="46" t="s">
        <v>78</v>
      </c>
      <c r="C191" s="47"/>
      <c r="D191" s="47">
        <v>0</v>
      </c>
      <c r="E191" s="47"/>
    </row>
    <row r="192" spans="1:5" x14ac:dyDescent="0.2">
      <c r="A192" s="286" t="s">
        <v>231</v>
      </c>
      <c r="B192" s="287"/>
      <c r="C192" s="38">
        <f>C193</f>
        <v>5976.09</v>
      </c>
      <c r="D192" s="38">
        <f>D193</f>
        <v>0</v>
      </c>
      <c r="E192" s="38">
        <f t="shared" si="3"/>
        <v>0</v>
      </c>
    </row>
    <row r="193" spans="1:5" x14ac:dyDescent="0.2">
      <c r="A193" s="288" t="s">
        <v>188</v>
      </c>
      <c r="B193" s="289"/>
      <c r="C193" s="57">
        <f>C194+C201</f>
        <v>5976.09</v>
      </c>
      <c r="D193" s="57">
        <f>D194+D201</f>
        <v>0</v>
      </c>
      <c r="E193" s="57">
        <f t="shared" si="3"/>
        <v>0</v>
      </c>
    </row>
    <row r="194" spans="1:5" x14ac:dyDescent="0.2">
      <c r="A194" s="50">
        <v>31</v>
      </c>
      <c r="B194" s="71" t="s">
        <v>64</v>
      </c>
      <c r="C194" s="56">
        <f>C195+C197+C199</f>
        <v>1992.03</v>
      </c>
      <c r="D194" s="56">
        <f>D195+D197+D199</f>
        <v>0</v>
      </c>
      <c r="E194" s="56">
        <f t="shared" si="3"/>
        <v>0</v>
      </c>
    </row>
    <row r="195" spans="1:5" x14ac:dyDescent="0.2">
      <c r="A195" s="50">
        <v>311</v>
      </c>
      <c r="B195" s="71" t="s">
        <v>109</v>
      </c>
      <c r="C195" s="56">
        <f>C196</f>
        <v>0</v>
      </c>
      <c r="D195" s="56">
        <f>D196</f>
        <v>0</v>
      </c>
      <c r="E195" s="56" t="e">
        <f t="shared" si="3"/>
        <v>#DIV/0!</v>
      </c>
    </row>
    <row r="196" spans="1:5" x14ac:dyDescent="0.2">
      <c r="A196" s="10">
        <v>3111</v>
      </c>
      <c r="B196" s="73" t="s">
        <v>110</v>
      </c>
      <c r="C196" s="58"/>
      <c r="D196" s="58"/>
      <c r="E196" s="58"/>
    </row>
    <row r="197" spans="1:5" x14ac:dyDescent="0.2">
      <c r="A197" s="50">
        <v>312</v>
      </c>
      <c r="B197" s="71" t="s">
        <v>74</v>
      </c>
      <c r="C197" s="56">
        <v>1992.03</v>
      </c>
      <c r="D197" s="56">
        <f>D198</f>
        <v>0</v>
      </c>
      <c r="E197" s="56">
        <f t="shared" si="3"/>
        <v>0</v>
      </c>
    </row>
    <row r="198" spans="1:5" s="7" customFormat="1" x14ac:dyDescent="0.2">
      <c r="A198" s="10">
        <v>3121</v>
      </c>
      <c r="B198" s="73" t="s">
        <v>74</v>
      </c>
      <c r="C198" s="58"/>
      <c r="D198" s="58">
        <v>0</v>
      </c>
      <c r="E198" s="58"/>
    </row>
    <row r="199" spans="1:5" x14ac:dyDescent="0.2">
      <c r="A199" s="50">
        <v>313</v>
      </c>
      <c r="B199" s="71" t="s">
        <v>111</v>
      </c>
      <c r="C199" s="56">
        <v>0</v>
      </c>
      <c r="D199" s="56">
        <f>D200</f>
        <v>0</v>
      </c>
      <c r="E199" s="56" t="e">
        <f t="shared" si="3"/>
        <v>#DIV/0!</v>
      </c>
    </row>
    <row r="200" spans="1:5" x14ac:dyDescent="0.2">
      <c r="A200" s="10">
        <v>3132</v>
      </c>
      <c r="B200" s="73" t="s">
        <v>112</v>
      </c>
      <c r="C200" s="58"/>
      <c r="D200" s="58"/>
      <c r="E200" s="58"/>
    </row>
    <row r="201" spans="1:5" x14ac:dyDescent="0.2">
      <c r="A201" s="50">
        <v>32</v>
      </c>
      <c r="B201" s="71" t="s">
        <v>57</v>
      </c>
      <c r="C201" s="56">
        <v>3984.06</v>
      </c>
      <c r="D201" s="56">
        <f>D202</f>
        <v>0</v>
      </c>
      <c r="E201" s="56">
        <f t="shared" si="3"/>
        <v>0</v>
      </c>
    </row>
    <row r="202" spans="1:5" x14ac:dyDescent="0.2">
      <c r="A202" s="50">
        <v>321</v>
      </c>
      <c r="B202" s="71" t="s">
        <v>113</v>
      </c>
      <c r="C202" s="56">
        <f>SUM(C203:C204)</f>
        <v>3984.06</v>
      </c>
      <c r="D202" s="56">
        <f>SUM(D203:D204)</f>
        <v>0</v>
      </c>
      <c r="E202" s="56">
        <f t="shared" si="3"/>
        <v>0</v>
      </c>
    </row>
    <row r="203" spans="1:5" x14ac:dyDescent="0.2">
      <c r="A203" s="10">
        <v>3211</v>
      </c>
      <c r="B203" s="73" t="s">
        <v>2</v>
      </c>
      <c r="C203" s="58">
        <v>3984.06</v>
      </c>
      <c r="D203" s="58">
        <v>0</v>
      </c>
      <c r="E203" s="58"/>
    </row>
    <row r="204" spans="1:5" x14ac:dyDescent="0.2">
      <c r="A204" s="4" t="s">
        <v>3</v>
      </c>
      <c r="B204" s="13" t="s">
        <v>4</v>
      </c>
      <c r="C204" s="20"/>
      <c r="D204" s="20"/>
      <c r="E204" s="20"/>
    </row>
    <row r="205" spans="1:5" s="21" customFormat="1" x14ac:dyDescent="0.2">
      <c r="A205" s="286" t="s">
        <v>168</v>
      </c>
      <c r="B205" s="287"/>
      <c r="C205" s="38">
        <f>C206</f>
        <v>20775.8</v>
      </c>
      <c r="D205" s="38">
        <f>D206</f>
        <v>13060.960000000001</v>
      </c>
      <c r="E205" s="38">
        <f t="shared" ref="E205:E208" si="4">D205/C205*100</f>
        <v>62.866219351360719</v>
      </c>
    </row>
    <row r="206" spans="1:5" s="21" customFormat="1" x14ac:dyDescent="0.2">
      <c r="A206" s="288" t="s">
        <v>188</v>
      </c>
      <c r="B206" s="289"/>
      <c r="C206" s="57">
        <f>C207+C214</f>
        <v>20775.8</v>
      </c>
      <c r="D206" s="57">
        <f>D207+D214</f>
        <v>13060.960000000001</v>
      </c>
      <c r="E206" s="57">
        <f t="shared" si="4"/>
        <v>62.866219351360719</v>
      </c>
    </row>
    <row r="207" spans="1:5" s="21" customFormat="1" x14ac:dyDescent="0.2">
      <c r="A207" s="50">
        <v>31</v>
      </c>
      <c r="B207" s="71" t="s">
        <v>64</v>
      </c>
      <c r="C207" s="56">
        <f>C208+C210+C212</f>
        <v>19447.78</v>
      </c>
      <c r="D207" s="56">
        <f>D208+D210+D212</f>
        <v>12654.570000000002</v>
      </c>
      <c r="E207" s="56">
        <f t="shared" si="4"/>
        <v>65.069483509171761</v>
      </c>
    </row>
    <row r="208" spans="1:5" s="21" customFormat="1" x14ac:dyDescent="0.2">
      <c r="A208" s="50">
        <v>311</v>
      </c>
      <c r="B208" s="71" t="s">
        <v>109</v>
      </c>
      <c r="C208" s="56">
        <v>17855.11</v>
      </c>
      <c r="D208" s="56">
        <f>D209</f>
        <v>10230.380000000001</v>
      </c>
      <c r="E208" s="56">
        <f t="shared" si="4"/>
        <v>57.296650650710077</v>
      </c>
    </row>
    <row r="209" spans="1:5" s="21" customFormat="1" x14ac:dyDescent="0.2">
      <c r="A209" s="10">
        <v>3111</v>
      </c>
      <c r="B209" s="73" t="s">
        <v>110</v>
      </c>
      <c r="C209" s="58"/>
      <c r="D209" s="58">
        <f>380.2+9850.18</f>
        <v>10230.380000000001</v>
      </c>
      <c r="E209" s="58"/>
    </row>
    <row r="210" spans="1:5" s="21" customFormat="1" x14ac:dyDescent="0.2">
      <c r="A210" s="50">
        <v>312</v>
      </c>
      <c r="B210" s="71" t="s">
        <v>74</v>
      </c>
      <c r="C210" s="56">
        <v>0</v>
      </c>
      <c r="D210" s="56">
        <f>D211</f>
        <v>829.5</v>
      </c>
      <c r="E210" s="56" t="e">
        <f t="shared" ref="E210" si="5">D210/C210*100</f>
        <v>#DIV/0!</v>
      </c>
    </row>
    <row r="211" spans="1:5" s="7" customFormat="1" x14ac:dyDescent="0.2">
      <c r="A211" s="10">
        <v>3121</v>
      </c>
      <c r="B211" s="73" t="s">
        <v>74</v>
      </c>
      <c r="C211" s="58"/>
      <c r="D211" s="58">
        <v>829.5</v>
      </c>
      <c r="E211" s="58"/>
    </row>
    <row r="212" spans="1:5" s="21" customFormat="1" x14ac:dyDescent="0.2">
      <c r="A212" s="50">
        <v>313</v>
      </c>
      <c r="B212" s="71" t="s">
        <v>111</v>
      </c>
      <c r="C212" s="56">
        <v>1592.67</v>
      </c>
      <c r="D212" s="56">
        <f>D213</f>
        <v>1594.69</v>
      </c>
      <c r="E212" s="56">
        <f t="shared" ref="E212" si="6">D212/C212*100</f>
        <v>100.12683104472364</v>
      </c>
    </row>
    <row r="213" spans="1:5" s="21" customFormat="1" x14ac:dyDescent="0.2">
      <c r="A213" s="10">
        <v>3132</v>
      </c>
      <c r="B213" s="73" t="s">
        <v>112</v>
      </c>
      <c r="C213" s="58"/>
      <c r="D213" s="58">
        <f>62.7+1531.99</f>
        <v>1594.69</v>
      </c>
      <c r="E213" s="58"/>
    </row>
    <row r="214" spans="1:5" s="21" customFormat="1" x14ac:dyDescent="0.2">
      <c r="A214" s="50">
        <v>32</v>
      </c>
      <c r="B214" s="71" t="s">
        <v>57</v>
      </c>
      <c r="C214" s="56">
        <f>C215</f>
        <v>1328.02</v>
      </c>
      <c r="D214" s="56">
        <f>D215</f>
        <v>406.39</v>
      </c>
      <c r="E214" s="56">
        <f t="shared" ref="E214:E215" si="7">D214/C214*100</f>
        <v>30.601195765124018</v>
      </c>
    </row>
    <row r="215" spans="1:5" s="21" customFormat="1" x14ac:dyDescent="0.2">
      <c r="A215" s="50">
        <v>321</v>
      </c>
      <c r="B215" s="71" t="s">
        <v>113</v>
      </c>
      <c r="C215" s="56">
        <v>1328.02</v>
      </c>
      <c r="D215" s="56">
        <f>SUM(D216:D217)</f>
        <v>406.39</v>
      </c>
      <c r="E215" s="56">
        <f t="shared" si="7"/>
        <v>30.601195765124018</v>
      </c>
    </row>
    <row r="216" spans="1:5" s="21" customFormat="1" x14ac:dyDescent="0.2">
      <c r="A216" s="10">
        <v>3211</v>
      </c>
      <c r="B216" s="73" t="s">
        <v>2</v>
      </c>
      <c r="C216" s="58"/>
      <c r="D216" s="58"/>
      <c r="E216" s="58"/>
    </row>
    <row r="217" spans="1:5" s="21" customFormat="1" x14ac:dyDescent="0.2">
      <c r="A217" s="4" t="s">
        <v>3</v>
      </c>
      <c r="B217" s="13" t="s">
        <v>4</v>
      </c>
      <c r="C217" s="20"/>
      <c r="D217" s="20">
        <v>406.39</v>
      </c>
      <c r="E217" s="20"/>
    </row>
  </sheetData>
  <mergeCells count="23">
    <mergeCell ref="A17:B17"/>
    <mergeCell ref="A16:B16"/>
    <mergeCell ref="A162:B162"/>
    <mergeCell ref="A115:B115"/>
    <mergeCell ref="A96:B96"/>
    <mergeCell ref="A59:B59"/>
    <mergeCell ref="A60:B60"/>
    <mergeCell ref="A205:B205"/>
    <mergeCell ref="A206:B206"/>
    <mergeCell ref="A11:B11"/>
    <mergeCell ref="A12:B12"/>
    <mergeCell ref="A1:E1"/>
    <mergeCell ref="A2:E2"/>
    <mergeCell ref="A5:E5"/>
    <mergeCell ref="A6:E6"/>
    <mergeCell ref="A10:B10"/>
    <mergeCell ref="A4:E4"/>
    <mergeCell ref="A192:B192"/>
    <mergeCell ref="A193:B193"/>
    <mergeCell ref="A182:B182"/>
    <mergeCell ref="A13:B13"/>
    <mergeCell ref="A14:B14"/>
    <mergeCell ref="A15:B15"/>
  </mergeCells>
  <pageMargins left="0.59055118110236227" right="0" top="0.74803149606299213" bottom="0.74803149606299213" header="0.31496062992125984" footer="0.31496062992125984"/>
  <pageSetup paperSize="9" orientation="portrait" horizontalDpi="4294967293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4"/>
  <sheetViews>
    <sheetView tabSelected="1" workbookViewId="0">
      <selection activeCell="K12" sqref="K12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41.7109375" style="21" customWidth="1"/>
    <col min="4" max="5" width="14.140625" style="21" customWidth="1"/>
    <col min="6" max="6" width="14.140625" style="163" customWidth="1"/>
    <col min="7" max="10" width="9.140625" style="21"/>
    <col min="11" max="11" width="10.140625" style="21" bestFit="1" customWidth="1"/>
    <col min="12" max="16384" width="9.140625" style="21"/>
  </cols>
  <sheetData>
    <row r="1" spans="1:9" ht="13.35" customHeight="1" x14ac:dyDescent="0.2">
      <c r="A1" s="22" t="s">
        <v>92</v>
      </c>
      <c r="B1" s="22"/>
      <c r="C1" s="22"/>
      <c r="D1" s="22"/>
      <c r="E1" s="22"/>
      <c r="F1" s="22"/>
    </row>
    <row r="2" spans="1:9" ht="13.35" customHeight="1" x14ac:dyDescent="0.2">
      <c r="A2" s="266" t="s">
        <v>223</v>
      </c>
      <c r="B2" s="267"/>
      <c r="C2" s="267"/>
      <c r="D2" s="267"/>
      <c r="E2" s="267"/>
      <c r="F2" s="267"/>
    </row>
    <row r="3" spans="1:9" ht="13.35" customHeight="1" x14ac:dyDescent="0.2">
      <c r="A3" s="268" t="s">
        <v>224</v>
      </c>
      <c r="B3" s="268"/>
      <c r="C3" s="268"/>
      <c r="D3" s="268"/>
      <c r="E3" s="168"/>
      <c r="F3" s="168"/>
    </row>
    <row r="4" spans="1:9" ht="13.35" customHeight="1" x14ac:dyDescent="0.2">
      <c r="A4" s="266" t="s">
        <v>225</v>
      </c>
      <c r="B4" s="267"/>
      <c r="C4" s="267"/>
      <c r="D4" s="267"/>
      <c r="E4" s="267"/>
      <c r="F4" s="267"/>
    </row>
    <row r="5" spans="1:9" ht="13.35" customHeight="1" x14ac:dyDescent="0.2">
      <c r="A5" s="169"/>
      <c r="B5" s="169"/>
      <c r="C5" s="169"/>
    </row>
    <row r="6" spans="1:9" ht="13.35" customHeight="1" x14ac:dyDescent="0.2"/>
    <row r="7" spans="1:9" ht="13.35" customHeight="1" x14ac:dyDescent="0.2">
      <c r="A7" s="260" t="s">
        <v>186</v>
      </c>
      <c r="B7" s="260"/>
      <c r="C7" s="260"/>
      <c r="D7" s="260"/>
      <c r="E7" s="260"/>
      <c r="F7" s="260"/>
    </row>
    <row r="8" spans="1:9" ht="13.35" customHeight="1" x14ac:dyDescent="0.2"/>
    <row r="9" spans="1:9" ht="7.15" customHeight="1" x14ac:dyDescent="0.2"/>
    <row r="10" spans="1:9" s="48" customFormat="1" ht="30.75" customHeight="1" x14ac:dyDescent="0.2">
      <c r="A10" s="344" t="s">
        <v>108</v>
      </c>
      <c r="B10" s="345"/>
      <c r="C10" s="67" t="s">
        <v>0</v>
      </c>
      <c r="D10" s="66" t="s">
        <v>239</v>
      </c>
      <c r="E10" s="66" t="s">
        <v>240</v>
      </c>
      <c r="F10" s="164" t="s">
        <v>90</v>
      </c>
    </row>
    <row r="11" spans="1:9" s="8" customFormat="1" ht="9" customHeight="1" x14ac:dyDescent="0.2">
      <c r="A11" s="242"/>
      <c r="B11" s="243"/>
      <c r="C11" s="68">
        <v>1</v>
      </c>
      <c r="D11" s="68">
        <v>2</v>
      </c>
      <c r="E11" s="68">
        <v>3</v>
      </c>
      <c r="F11" s="166" t="s">
        <v>221</v>
      </c>
    </row>
    <row r="12" spans="1:9" s="3" customFormat="1" ht="12.75" customHeight="1" x14ac:dyDescent="0.2">
      <c r="A12" s="333" t="s">
        <v>137</v>
      </c>
      <c r="B12" s="334"/>
      <c r="C12" s="335"/>
      <c r="D12" s="121">
        <f>D14+D17+D24+D28+D42+D47+D51</f>
        <v>1246059.7300000002</v>
      </c>
      <c r="E12" s="121">
        <f>E13+E17+E24+E28+E42+E47+E51</f>
        <v>650844.36</v>
      </c>
      <c r="F12" s="121">
        <f>E12/D12*100</f>
        <v>52.232195963832318</v>
      </c>
      <c r="I12" s="252"/>
    </row>
    <row r="13" spans="1:9" s="8" customFormat="1" ht="12.75" customHeight="1" x14ac:dyDescent="0.2">
      <c r="A13" s="317" t="s">
        <v>189</v>
      </c>
      <c r="B13" s="318"/>
      <c r="C13" s="318"/>
      <c r="D13" s="115">
        <f t="shared" ref="D13:E14" si="0">D14</f>
        <v>136040.9</v>
      </c>
      <c r="E13" s="115">
        <f t="shared" si="0"/>
        <v>45146.89</v>
      </c>
      <c r="F13" s="115">
        <f t="shared" ref="F13:F53" si="1">E13/D13*100</f>
        <v>33.186262366685312</v>
      </c>
    </row>
    <row r="14" spans="1:9" s="8" customFormat="1" ht="12.75" customHeight="1" x14ac:dyDescent="0.2">
      <c r="A14" s="50">
        <v>67</v>
      </c>
      <c r="B14" s="51" t="s">
        <v>79</v>
      </c>
      <c r="C14" s="51"/>
      <c r="D14" s="49">
        <f t="shared" si="0"/>
        <v>136040.9</v>
      </c>
      <c r="E14" s="49">
        <f>E15</f>
        <v>45146.89</v>
      </c>
      <c r="F14" s="49">
        <f t="shared" si="1"/>
        <v>33.186262366685312</v>
      </c>
    </row>
    <row r="15" spans="1:9" s="8" customFormat="1" ht="24.75" customHeight="1" x14ac:dyDescent="0.2">
      <c r="A15" s="116">
        <v>671</v>
      </c>
      <c r="B15" s="319" t="s">
        <v>133</v>
      </c>
      <c r="C15" s="320"/>
      <c r="D15" s="117">
        <v>136040.9</v>
      </c>
      <c r="E15" s="117">
        <f>E16</f>
        <v>45146.89</v>
      </c>
      <c r="F15" s="117">
        <f t="shared" si="1"/>
        <v>33.186262366685312</v>
      </c>
    </row>
    <row r="16" spans="1:9" s="5" customFormat="1" ht="12.75" customHeight="1" x14ac:dyDescent="0.2">
      <c r="A16" s="10">
        <v>6711</v>
      </c>
      <c r="B16" s="11" t="s">
        <v>80</v>
      </c>
      <c r="C16" s="11"/>
      <c r="D16" s="52"/>
      <c r="E16" s="52">
        <v>45146.89</v>
      </c>
      <c r="F16" s="52"/>
    </row>
    <row r="17" spans="1:11" s="8" customFormat="1" ht="12.75" customHeight="1" x14ac:dyDescent="0.2">
      <c r="A17" s="317" t="s">
        <v>190</v>
      </c>
      <c r="B17" s="318"/>
      <c r="C17" s="318"/>
      <c r="D17" s="115">
        <f t="shared" ref="D17:E18" si="2">D18</f>
        <v>16334.66</v>
      </c>
      <c r="E17" s="115">
        <f t="shared" si="2"/>
        <v>7268.5999999999995</v>
      </c>
      <c r="F17" s="115">
        <f t="shared" si="1"/>
        <v>44.49801832422591</v>
      </c>
    </row>
    <row r="18" spans="1:11" s="8" customFormat="1" ht="12.75" customHeight="1" x14ac:dyDescent="0.2">
      <c r="A18" s="39">
        <v>66</v>
      </c>
      <c r="B18" s="53" t="s">
        <v>81</v>
      </c>
      <c r="C18" s="53"/>
      <c r="D18" s="49">
        <v>16334.66</v>
      </c>
      <c r="E18" s="49">
        <f t="shared" si="2"/>
        <v>7268.5999999999995</v>
      </c>
      <c r="F18" s="49">
        <f t="shared" si="1"/>
        <v>44.49801832422591</v>
      </c>
    </row>
    <row r="19" spans="1:11" s="8" customFormat="1" ht="12.75" customHeight="1" x14ac:dyDescent="0.2">
      <c r="A19" s="39">
        <v>661</v>
      </c>
      <c r="B19" s="53" t="s">
        <v>151</v>
      </c>
      <c r="C19" s="53"/>
      <c r="D19" s="49">
        <v>16334.66</v>
      </c>
      <c r="E19" s="49">
        <f>SUM(E20:E22)</f>
        <v>7268.5999999999995</v>
      </c>
      <c r="F19" s="49">
        <f t="shared" si="1"/>
        <v>44.49801832422591</v>
      </c>
      <c r="K19" s="253"/>
    </row>
    <row r="20" spans="1:11" s="8" customFormat="1" ht="12.75" customHeight="1" x14ac:dyDescent="0.2">
      <c r="A20" s="12">
        <v>6614</v>
      </c>
      <c r="B20" s="246" t="s">
        <v>234</v>
      </c>
      <c r="C20" s="249"/>
      <c r="D20" s="49"/>
      <c r="E20" s="52">
        <v>55</v>
      </c>
      <c r="F20" s="49"/>
    </row>
    <row r="21" spans="1:11" s="5" customFormat="1" ht="12.75" customHeight="1" x14ac:dyDescent="0.2">
      <c r="A21" s="4" t="s">
        <v>47</v>
      </c>
      <c r="B21" s="338" t="s">
        <v>48</v>
      </c>
      <c r="C21" s="339"/>
      <c r="D21" s="52"/>
      <c r="E21" s="52">
        <v>1.24</v>
      </c>
      <c r="F21" s="52"/>
    </row>
    <row r="22" spans="1:11" s="5" customFormat="1" ht="12.75" customHeight="1" x14ac:dyDescent="0.2">
      <c r="A22" s="4" t="s">
        <v>47</v>
      </c>
      <c r="B22" s="338" t="s">
        <v>150</v>
      </c>
      <c r="C22" s="339"/>
      <c r="D22" s="52"/>
      <c r="E22" s="52">
        <v>7212.36</v>
      </c>
      <c r="F22" s="52"/>
    </row>
    <row r="23" spans="1:11" s="5" customFormat="1" ht="12.75" customHeight="1" x14ac:dyDescent="0.2">
      <c r="A23" s="247"/>
      <c r="B23" s="248"/>
      <c r="C23" s="248"/>
      <c r="D23" s="52"/>
      <c r="E23" s="52"/>
      <c r="F23" s="52"/>
    </row>
    <row r="24" spans="1:11" s="8" customFormat="1" ht="12.75" customHeight="1" x14ac:dyDescent="0.2">
      <c r="A24" s="317" t="s">
        <v>193</v>
      </c>
      <c r="B24" s="318"/>
      <c r="C24" s="318"/>
      <c r="D24" s="115">
        <f t="shared" ref="D24:E25" si="3">D25</f>
        <v>1328.02</v>
      </c>
      <c r="E24" s="115">
        <f t="shared" si="3"/>
        <v>240</v>
      </c>
      <c r="F24" s="115">
        <f t="shared" si="1"/>
        <v>18.072016987695967</v>
      </c>
    </row>
    <row r="25" spans="1:11" s="8" customFormat="1" ht="24.75" customHeight="1" x14ac:dyDescent="0.2">
      <c r="A25" s="54">
        <v>65</v>
      </c>
      <c r="B25" s="321" t="s">
        <v>82</v>
      </c>
      <c r="C25" s="322"/>
      <c r="D25" s="117">
        <v>1328.02</v>
      </c>
      <c r="E25" s="117">
        <f t="shared" si="3"/>
        <v>240</v>
      </c>
      <c r="F25" s="117">
        <f t="shared" si="1"/>
        <v>18.072016987695967</v>
      </c>
    </row>
    <row r="26" spans="1:11" s="8" customFormat="1" ht="12.75" customHeight="1" x14ac:dyDescent="0.2">
      <c r="A26" s="54">
        <v>652</v>
      </c>
      <c r="B26" s="323" t="s">
        <v>152</v>
      </c>
      <c r="C26" s="324"/>
      <c r="D26" s="117">
        <v>1328.02</v>
      </c>
      <c r="E26" s="117">
        <f>E27</f>
        <v>240</v>
      </c>
      <c r="F26" s="117">
        <f t="shared" si="1"/>
        <v>18.072016987695967</v>
      </c>
    </row>
    <row r="27" spans="1:11" s="5" customFormat="1" ht="12.75" customHeight="1" x14ac:dyDescent="0.2">
      <c r="A27" s="4" t="s">
        <v>49</v>
      </c>
      <c r="B27" s="338" t="s">
        <v>50</v>
      </c>
      <c r="C27" s="339"/>
      <c r="D27" s="52"/>
      <c r="E27" s="52">
        <v>240</v>
      </c>
      <c r="F27" s="52"/>
    </row>
    <row r="28" spans="1:11" s="8" customFormat="1" ht="12.75" customHeight="1" x14ac:dyDescent="0.2">
      <c r="A28" s="317" t="s">
        <v>194</v>
      </c>
      <c r="B28" s="318"/>
      <c r="C28" s="318"/>
      <c r="D28" s="115">
        <f>D29</f>
        <v>1069057.1200000001</v>
      </c>
      <c r="E28" s="115">
        <f>E29</f>
        <v>583544.56000000006</v>
      </c>
      <c r="F28" s="115">
        <f t="shared" si="1"/>
        <v>54.584974842130038</v>
      </c>
    </row>
    <row r="29" spans="1:11" s="8" customFormat="1" ht="24.75" customHeight="1" x14ac:dyDescent="0.2">
      <c r="A29" s="54">
        <v>63</v>
      </c>
      <c r="B29" s="321" t="s">
        <v>83</v>
      </c>
      <c r="C29" s="322"/>
      <c r="D29" s="117">
        <v>1069057.1200000001</v>
      </c>
      <c r="E29" s="117">
        <f>E32+E34+E40+E38</f>
        <v>583544.56000000006</v>
      </c>
      <c r="F29" s="117">
        <f t="shared" si="1"/>
        <v>54.584974842130038</v>
      </c>
    </row>
    <row r="30" spans="1:11" s="8" customFormat="1" ht="24.75" customHeight="1" x14ac:dyDescent="0.2">
      <c r="A30" s="54">
        <v>631</v>
      </c>
      <c r="B30" s="244"/>
      <c r="C30" s="245" t="s">
        <v>235</v>
      </c>
      <c r="D30" s="117"/>
      <c r="E30" s="117"/>
      <c r="F30" s="117"/>
    </row>
    <row r="31" spans="1:11" s="8" customFormat="1" ht="24.75" customHeight="1" x14ac:dyDescent="0.2">
      <c r="A31" s="44">
        <v>6331</v>
      </c>
      <c r="B31" s="244"/>
      <c r="C31" s="245" t="s">
        <v>236</v>
      </c>
      <c r="D31" s="117"/>
      <c r="E31" s="117">
        <v>0</v>
      </c>
      <c r="F31" s="117"/>
    </row>
    <row r="32" spans="1:11" s="8" customFormat="1" ht="12.75" customHeight="1" x14ac:dyDescent="0.2">
      <c r="A32" s="39">
        <v>634</v>
      </c>
      <c r="B32" s="315" t="s">
        <v>211</v>
      </c>
      <c r="C32" s="316"/>
      <c r="D32" s="49">
        <v>398.41</v>
      </c>
      <c r="E32" s="49">
        <f>E33</f>
        <v>0</v>
      </c>
      <c r="F32" s="49">
        <f t="shared" si="1"/>
        <v>0</v>
      </c>
    </row>
    <row r="33" spans="1:6" s="5" customFormat="1" ht="12.75" customHeight="1" x14ac:dyDescent="0.2">
      <c r="A33" s="12">
        <v>6341</v>
      </c>
      <c r="B33" s="346" t="s">
        <v>212</v>
      </c>
      <c r="C33" s="347"/>
      <c r="D33" s="52"/>
      <c r="E33" s="52">
        <v>0</v>
      </c>
      <c r="F33" s="52"/>
    </row>
    <row r="34" spans="1:6" s="8" customFormat="1" ht="24.75" customHeight="1" x14ac:dyDescent="0.2">
      <c r="A34" s="54">
        <v>636</v>
      </c>
      <c r="B34" s="321" t="s">
        <v>126</v>
      </c>
      <c r="C34" s="322"/>
      <c r="D34" s="117">
        <f>SUM(D35:D37)</f>
        <v>1062682.6200000001</v>
      </c>
      <c r="E34" s="117">
        <f>SUM(E35:E37)</f>
        <v>562282.37</v>
      </c>
      <c r="F34" s="117">
        <f t="shared" si="1"/>
        <v>52.911599325864564</v>
      </c>
    </row>
    <row r="35" spans="1:6" s="48" customFormat="1" ht="24.75" customHeight="1" x14ac:dyDescent="0.2">
      <c r="A35" s="118" t="s">
        <v>51</v>
      </c>
      <c r="B35" s="311" t="s">
        <v>153</v>
      </c>
      <c r="C35" s="312"/>
      <c r="D35" s="119">
        <v>265.60000000000002</v>
      </c>
      <c r="E35" s="119">
        <v>433.02</v>
      </c>
      <c r="F35" s="119"/>
    </row>
    <row r="36" spans="1:6" s="48" customFormat="1" ht="12.75" customHeight="1" x14ac:dyDescent="0.2">
      <c r="A36" s="118" t="s">
        <v>51</v>
      </c>
      <c r="B36" s="311" t="s">
        <v>201</v>
      </c>
      <c r="C36" s="312"/>
      <c r="D36" s="119">
        <v>1062417.02</v>
      </c>
      <c r="E36" s="119">
        <v>561849.35</v>
      </c>
      <c r="F36" s="119"/>
    </row>
    <row r="37" spans="1:6" s="5" customFormat="1" ht="24.75" customHeight="1" x14ac:dyDescent="0.2">
      <c r="A37" s="44">
        <v>6362</v>
      </c>
      <c r="B37" s="311" t="s">
        <v>52</v>
      </c>
      <c r="C37" s="312"/>
      <c r="D37" s="119"/>
      <c r="E37" s="119">
        <v>0</v>
      </c>
      <c r="F37" s="119"/>
    </row>
    <row r="38" spans="1:6" s="8" customFormat="1" ht="12.75" customHeight="1" x14ac:dyDescent="0.2">
      <c r="A38" s="54">
        <v>638</v>
      </c>
      <c r="B38" s="327" t="s">
        <v>169</v>
      </c>
      <c r="C38" s="328"/>
      <c r="D38" s="117">
        <v>5976.09</v>
      </c>
      <c r="E38" s="117">
        <f>E39</f>
        <v>16201.81</v>
      </c>
      <c r="F38" s="117">
        <f t="shared" si="1"/>
        <v>271.11054217724296</v>
      </c>
    </row>
    <row r="39" spans="1:6" s="5" customFormat="1" ht="24.75" customHeight="1" x14ac:dyDescent="0.2">
      <c r="A39" s="44">
        <v>6381</v>
      </c>
      <c r="B39" s="311" t="s">
        <v>170</v>
      </c>
      <c r="C39" s="312"/>
      <c r="D39" s="119"/>
      <c r="E39" s="119">
        <v>16201.81</v>
      </c>
      <c r="F39" s="119"/>
    </row>
    <row r="40" spans="1:6" s="8" customFormat="1" ht="30" customHeight="1" x14ac:dyDescent="0.2">
      <c r="A40" s="54">
        <v>639</v>
      </c>
      <c r="B40" s="321" t="s">
        <v>127</v>
      </c>
      <c r="C40" s="322"/>
      <c r="D40" s="117">
        <v>0</v>
      </c>
      <c r="E40" s="117">
        <f>E41</f>
        <v>5060.38</v>
      </c>
      <c r="F40" s="117" t="e">
        <f t="shared" si="1"/>
        <v>#DIV/0!</v>
      </c>
    </row>
    <row r="41" spans="1:6" s="48" customFormat="1" ht="24.75" customHeight="1" x14ac:dyDescent="0.2">
      <c r="A41" s="44">
        <v>6393</v>
      </c>
      <c r="B41" s="311" t="s">
        <v>154</v>
      </c>
      <c r="C41" s="312"/>
      <c r="D41" s="119"/>
      <c r="E41" s="119">
        <v>5060.38</v>
      </c>
      <c r="F41" s="119"/>
    </row>
    <row r="42" spans="1:6" s="8" customFormat="1" ht="12.75" customHeight="1" x14ac:dyDescent="0.2">
      <c r="A42" s="317" t="s">
        <v>195</v>
      </c>
      <c r="B42" s="318"/>
      <c r="C42" s="318"/>
      <c r="D42" s="115">
        <f t="shared" ref="D42:E43" si="4">D43</f>
        <v>1992.03</v>
      </c>
      <c r="E42" s="115">
        <f t="shared" si="4"/>
        <v>200</v>
      </c>
      <c r="F42" s="115">
        <f t="shared" si="1"/>
        <v>10.040009437608871</v>
      </c>
    </row>
    <row r="43" spans="1:6" s="8" customFormat="1" ht="12.75" customHeight="1" x14ac:dyDescent="0.2">
      <c r="A43" s="39">
        <v>66</v>
      </c>
      <c r="B43" s="315" t="s">
        <v>84</v>
      </c>
      <c r="C43" s="316"/>
      <c r="D43" s="49">
        <f t="shared" si="4"/>
        <v>1992.03</v>
      </c>
      <c r="E43" s="49">
        <f t="shared" si="4"/>
        <v>200</v>
      </c>
      <c r="F43" s="49">
        <f t="shared" si="1"/>
        <v>10.040009437608871</v>
      </c>
    </row>
    <row r="44" spans="1:6" s="120" customFormat="1" ht="24.75" customHeight="1" x14ac:dyDescent="0.2">
      <c r="A44" s="54">
        <v>663</v>
      </c>
      <c r="B44" s="321" t="s">
        <v>155</v>
      </c>
      <c r="C44" s="322"/>
      <c r="D44" s="117">
        <v>1992.03</v>
      </c>
      <c r="E44" s="117">
        <v>200</v>
      </c>
      <c r="F44" s="117">
        <f t="shared" si="1"/>
        <v>10.040009437608871</v>
      </c>
    </row>
    <row r="45" spans="1:6" s="5" customFormat="1" ht="12.75" customHeight="1" x14ac:dyDescent="0.2">
      <c r="A45" s="12" t="s">
        <v>53</v>
      </c>
      <c r="B45" s="338" t="s">
        <v>54</v>
      </c>
      <c r="C45" s="339"/>
      <c r="D45" s="52"/>
      <c r="E45" s="52"/>
      <c r="F45" s="52"/>
    </row>
    <row r="46" spans="1:6" s="5" customFormat="1" ht="12.75" customHeight="1" x14ac:dyDescent="0.2">
      <c r="A46" s="12">
        <v>6632</v>
      </c>
      <c r="B46" s="338" t="s">
        <v>89</v>
      </c>
      <c r="C46" s="339"/>
      <c r="D46" s="52"/>
      <c r="E46" s="52"/>
      <c r="F46" s="52"/>
    </row>
    <row r="47" spans="1:6" s="8" customFormat="1" ht="12.75" customHeight="1" x14ac:dyDescent="0.2">
      <c r="A47" s="317" t="s">
        <v>196</v>
      </c>
      <c r="B47" s="318"/>
      <c r="C47" s="318"/>
      <c r="D47" s="115">
        <f t="shared" ref="D47:E48" si="5">D48</f>
        <v>531.20000000000005</v>
      </c>
      <c r="E47" s="115">
        <f t="shared" si="5"/>
        <v>1383.35</v>
      </c>
      <c r="F47" s="115">
        <f t="shared" si="1"/>
        <v>260.41980421686742</v>
      </c>
    </row>
    <row r="48" spans="1:6" s="8" customFormat="1" ht="12.75" customHeight="1" x14ac:dyDescent="0.2">
      <c r="A48" s="39">
        <v>72</v>
      </c>
      <c r="B48" s="336" t="s">
        <v>85</v>
      </c>
      <c r="C48" s="337"/>
      <c r="D48" s="49">
        <f t="shared" si="5"/>
        <v>531.20000000000005</v>
      </c>
      <c r="E48" s="49">
        <f t="shared" si="5"/>
        <v>1383.35</v>
      </c>
      <c r="F48" s="49">
        <f t="shared" si="1"/>
        <v>260.41980421686742</v>
      </c>
    </row>
    <row r="49" spans="1:6" s="8" customFormat="1" ht="12.75" customHeight="1" x14ac:dyDescent="0.2">
      <c r="A49" s="39">
        <v>721</v>
      </c>
      <c r="B49" s="336" t="s">
        <v>136</v>
      </c>
      <c r="C49" s="337"/>
      <c r="D49" s="49">
        <v>531.20000000000005</v>
      </c>
      <c r="E49" s="49">
        <f>E50</f>
        <v>1383.35</v>
      </c>
      <c r="F49" s="49">
        <f t="shared" si="1"/>
        <v>260.41980421686742</v>
      </c>
    </row>
    <row r="50" spans="1:6" s="5" customFormat="1" ht="12.75" customHeight="1" x14ac:dyDescent="0.2">
      <c r="A50" s="45" t="s">
        <v>55</v>
      </c>
      <c r="B50" s="342" t="s">
        <v>56</v>
      </c>
      <c r="C50" s="343"/>
      <c r="D50" s="55"/>
      <c r="E50" s="55">
        <v>1383.35</v>
      </c>
      <c r="F50" s="55"/>
    </row>
    <row r="51" spans="1:6" s="5" customFormat="1" ht="12.75" customHeight="1" x14ac:dyDescent="0.2">
      <c r="A51" s="288" t="s">
        <v>197</v>
      </c>
      <c r="B51" s="289"/>
      <c r="C51" s="289"/>
      <c r="D51" s="57">
        <f t="shared" ref="D51:E52" si="6">D52</f>
        <v>20775.8</v>
      </c>
      <c r="E51" s="57">
        <f t="shared" si="6"/>
        <v>13060.96</v>
      </c>
      <c r="F51" s="57">
        <f t="shared" si="1"/>
        <v>62.866219351360719</v>
      </c>
    </row>
    <row r="52" spans="1:6" s="5" customFormat="1" ht="24.75" customHeight="1" x14ac:dyDescent="0.2">
      <c r="A52" s="54">
        <v>63</v>
      </c>
      <c r="B52" s="321" t="s">
        <v>83</v>
      </c>
      <c r="C52" s="322"/>
      <c r="D52" s="117">
        <f t="shared" si="6"/>
        <v>20775.8</v>
      </c>
      <c r="E52" s="117">
        <f t="shared" si="6"/>
        <v>13060.96</v>
      </c>
      <c r="F52" s="117">
        <f t="shared" si="1"/>
        <v>62.866219351360719</v>
      </c>
    </row>
    <row r="53" spans="1:6" s="5" customFormat="1" ht="25.5" customHeight="1" x14ac:dyDescent="0.2">
      <c r="A53" s="54">
        <v>639</v>
      </c>
      <c r="B53" s="321" t="s">
        <v>127</v>
      </c>
      <c r="C53" s="322"/>
      <c r="D53" s="117">
        <v>20775.8</v>
      </c>
      <c r="E53" s="117">
        <f>E54</f>
        <v>13060.96</v>
      </c>
      <c r="F53" s="117">
        <f t="shared" si="1"/>
        <v>62.866219351360719</v>
      </c>
    </row>
    <row r="54" spans="1:6" s="5" customFormat="1" ht="24.75" customHeight="1" x14ac:dyDescent="0.2">
      <c r="A54" s="44">
        <v>6393</v>
      </c>
      <c r="B54" s="311" t="s">
        <v>154</v>
      </c>
      <c r="C54" s="312"/>
      <c r="D54" s="119"/>
      <c r="E54" s="119">
        <v>13060.96</v>
      </c>
      <c r="F54" s="119"/>
    </row>
    <row r="55" spans="1:6" s="5" customFormat="1" x14ac:dyDescent="0.2">
      <c r="F55" s="165"/>
    </row>
    <row r="56" spans="1:6" s="5" customFormat="1" x14ac:dyDescent="0.2">
      <c r="F56" s="165"/>
    </row>
    <row r="57" spans="1:6" s="5" customFormat="1" ht="12.75" customHeight="1" x14ac:dyDescent="0.2">
      <c r="A57" s="149"/>
      <c r="B57" s="325" t="s">
        <v>156</v>
      </c>
      <c r="C57" s="326"/>
      <c r="D57" s="122">
        <f>D58+D61+D64+D67+D70</f>
        <v>0</v>
      </c>
      <c r="E57" s="122">
        <f>E58+E61+E64+E67+E70</f>
        <v>0</v>
      </c>
      <c r="F57" s="122" t="e">
        <f>E57/D57*100</f>
        <v>#DIV/0!</v>
      </c>
    </row>
    <row r="58" spans="1:6" s="5" customFormat="1" ht="12.75" customHeight="1" x14ac:dyDescent="0.2">
      <c r="A58" s="150"/>
      <c r="B58" s="329" t="s">
        <v>190</v>
      </c>
      <c r="C58" s="330"/>
      <c r="D58" s="123">
        <f t="shared" ref="D58:E59" si="7">D59</f>
        <v>0</v>
      </c>
      <c r="E58" s="123">
        <f t="shared" si="7"/>
        <v>0</v>
      </c>
      <c r="F58" s="123" t="e">
        <f t="shared" ref="F58:F74" si="8">E58/D58*100</f>
        <v>#DIV/0!</v>
      </c>
    </row>
    <row r="59" spans="1:6" s="5" customFormat="1" x14ac:dyDescent="0.2">
      <c r="A59" s="116">
        <v>92</v>
      </c>
      <c r="B59" s="321" t="s">
        <v>138</v>
      </c>
      <c r="C59" s="322"/>
      <c r="D59" s="125">
        <f t="shared" si="7"/>
        <v>0</v>
      </c>
      <c r="E59" s="125">
        <f t="shared" si="7"/>
        <v>0</v>
      </c>
      <c r="F59" s="125" t="e">
        <f t="shared" si="8"/>
        <v>#DIV/0!</v>
      </c>
    </row>
    <row r="60" spans="1:6" s="5" customFormat="1" x14ac:dyDescent="0.2">
      <c r="A60" s="126">
        <v>922</v>
      </c>
      <c r="B60" s="331" t="s">
        <v>139</v>
      </c>
      <c r="C60" s="332"/>
      <c r="D60" s="128">
        <v>0</v>
      </c>
      <c r="E60" s="128"/>
      <c r="F60" s="128" t="e">
        <f t="shared" si="8"/>
        <v>#DIV/0!</v>
      </c>
    </row>
    <row r="61" spans="1:6" s="5" customFormat="1" ht="12.75" customHeight="1" x14ac:dyDescent="0.2">
      <c r="A61" s="150"/>
      <c r="B61" s="329" t="s">
        <v>198</v>
      </c>
      <c r="C61" s="330"/>
      <c r="D61" s="123">
        <f t="shared" ref="D61:E62" si="9">D62</f>
        <v>0</v>
      </c>
      <c r="E61" s="123">
        <f t="shared" si="9"/>
        <v>0</v>
      </c>
      <c r="F61" s="123" t="e">
        <f t="shared" si="8"/>
        <v>#DIV/0!</v>
      </c>
    </row>
    <row r="62" spans="1:6" s="5" customFormat="1" x14ac:dyDescent="0.2">
      <c r="A62" s="116">
        <v>92</v>
      </c>
      <c r="B62" s="321" t="s">
        <v>138</v>
      </c>
      <c r="C62" s="322"/>
      <c r="D62" s="125">
        <f t="shared" si="9"/>
        <v>0</v>
      </c>
      <c r="E62" s="125">
        <f t="shared" si="9"/>
        <v>0</v>
      </c>
      <c r="F62" s="125" t="e">
        <f t="shared" si="8"/>
        <v>#DIV/0!</v>
      </c>
    </row>
    <row r="63" spans="1:6" s="5" customFormat="1" x14ac:dyDescent="0.2">
      <c r="A63" s="126">
        <v>922</v>
      </c>
      <c r="B63" s="331" t="s">
        <v>139</v>
      </c>
      <c r="C63" s="332"/>
      <c r="D63" s="128">
        <v>0</v>
      </c>
      <c r="E63" s="128"/>
      <c r="F63" s="128" t="e">
        <f t="shared" si="8"/>
        <v>#DIV/0!</v>
      </c>
    </row>
    <row r="64" spans="1:6" x14ac:dyDescent="0.2">
      <c r="A64" s="150"/>
      <c r="B64" s="329" t="s">
        <v>188</v>
      </c>
      <c r="C64" s="330"/>
      <c r="D64" s="123">
        <f t="shared" ref="D64:E65" si="10">D65</f>
        <v>0</v>
      </c>
      <c r="E64" s="123">
        <f t="shared" si="10"/>
        <v>0</v>
      </c>
      <c r="F64" s="123" t="e">
        <f t="shared" si="8"/>
        <v>#DIV/0!</v>
      </c>
    </row>
    <row r="65" spans="1:6" x14ac:dyDescent="0.2">
      <c r="A65" s="116">
        <v>92</v>
      </c>
      <c r="B65" s="321" t="s">
        <v>138</v>
      </c>
      <c r="C65" s="322"/>
      <c r="D65" s="125">
        <f t="shared" si="10"/>
        <v>0</v>
      </c>
      <c r="E65" s="125">
        <f t="shared" si="10"/>
        <v>0</v>
      </c>
      <c r="F65" s="125" t="e">
        <f t="shared" si="8"/>
        <v>#DIV/0!</v>
      </c>
    </row>
    <row r="66" spans="1:6" x14ac:dyDescent="0.2">
      <c r="A66" s="126">
        <v>922</v>
      </c>
      <c r="B66" s="331" t="s">
        <v>139</v>
      </c>
      <c r="C66" s="332"/>
      <c r="D66" s="128">
        <v>0</v>
      </c>
      <c r="E66" s="128">
        <v>0</v>
      </c>
      <c r="F66" s="125" t="e">
        <f t="shared" si="8"/>
        <v>#DIV/0!</v>
      </c>
    </row>
    <row r="67" spans="1:6" ht="12.75" customHeight="1" x14ac:dyDescent="0.2">
      <c r="A67" s="150"/>
      <c r="B67" s="329" t="s">
        <v>195</v>
      </c>
      <c r="C67" s="330"/>
      <c r="D67" s="123">
        <f t="shared" ref="D67:E68" si="11">D68</f>
        <v>0</v>
      </c>
      <c r="E67" s="123">
        <f t="shared" si="11"/>
        <v>0</v>
      </c>
      <c r="F67" s="123" t="e">
        <f t="shared" si="8"/>
        <v>#DIV/0!</v>
      </c>
    </row>
    <row r="68" spans="1:6" x14ac:dyDescent="0.2">
      <c r="A68" s="116">
        <v>92</v>
      </c>
      <c r="B68" s="151"/>
      <c r="C68" s="124" t="s">
        <v>138</v>
      </c>
      <c r="D68" s="125">
        <f t="shared" si="11"/>
        <v>0</v>
      </c>
      <c r="E68" s="125">
        <f t="shared" si="11"/>
        <v>0</v>
      </c>
      <c r="F68" s="125" t="e">
        <f t="shared" si="8"/>
        <v>#DIV/0!</v>
      </c>
    </row>
    <row r="69" spans="1:6" x14ac:dyDescent="0.2">
      <c r="A69" s="126">
        <v>922</v>
      </c>
      <c r="B69" s="152"/>
      <c r="C69" s="127" t="s">
        <v>139</v>
      </c>
      <c r="D69" s="128">
        <v>0</v>
      </c>
      <c r="E69" s="128"/>
      <c r="F69" s="128" t="e">
        <f t="shared" si="8"/>
        <v>#DIV/0!</v>
      </c>
    </row>
    <row r="70" spans="1:6" ht="12.75" customHeight="1" x14ac:dyDescent="0.2">
      <c r="A70" s="150"/>
      <c r="B70" s="329" t="s">
        <v>199</v>
      </c>
      <c r="C70" s="330"/>
      <c r="D70" s="123">
        <f t="shared" ref="D70:E71" si="12">D71</f>
        <v>0</v>
      </c>
      <c r="E70" s="123">
        <f t="shared" si="12"/>
        <v>0</v>
      </c>
      <c r="F70" s="123" t="e">
        <f t="shared" si="8"/>
        <v>#DIV/0!</v>
      </c>
    </row>
    <row r="71" spans="1:6" x14ac:dyDescent="0.2">
      <c r="A71" s="116">
        <v>92</v>
      </c>
      <c r="B71" s="321" t="s">
        <v>138</v>
      </c>
      <c r="C71" s="322"/>
      <c r="D71" s="125">
        <f t="shared" si="12"/>
        <v>0</v>
      </c>
      <c r="E71" s="125">
        <f t="shared" si="12"/>
        <v>0</v>
      </c>
      <c r="F71" s="125" t="e">
        <f t="shared" si="8"/>
        <v>#DIV/0!</v>
      </c>
    </row>
    <row r="72" spans="1:6" x14ac:dyDescent="0.2">
      <c r="A72" s="129">
        <v>922</v>
      </c>
      <c r="B72" s="340" t="s">
        <v>139</v>
      </c>
      <c r="C72" s="341"/>
      <c r="D72" s="130">
        <v>0</v>
      </c>
      <c r="E72" s="130">
        <v>0</v>
      </c>
      <c r="F72" s="130" t="e">
        <f t="shared" si="8"/>
        <v>#DIV/0!</v>
      </c>
    </row>
    <row r="73" spans="1:6" ht="15" x14ac:dyDescent="0.25">
      <c r="B73" s="131"/>
      <c r="C73" s="131"/>
      <c r="D73" s="132"/>
      <c r="E73" s="132"/>
      <c r="F73" s="132" t="e">
        <f t="shared" si="8"/>
        <v>#DIV/0!</v>
      </c>
    </row>
    <row r="74" spans="1:6" ht="22.5" customHeight="1" x14ac:dyDescent="0.2">
      <c r="A74" s="153"/>
      <c r="B74" s="313" t="s">
        <v>185</v>
      </c>
      <c r="C74" s="314"/>
      <c r="D74" s="133">
        <f>D12+D57</f>
        <v>1246059.7300000002</v>
      </c>
      <c r="E74" s="133">
        <f>E12+E57</f>
        <v>650844.36</v>
      </c>
      <c r="F74" s="133">
        <f t="shared" si="8"/>
        <v>52.232195963832318</v>
      </c>
    </row>
  </sheetData>
  <mergeCells count="55">
    <mergeCell ref="B71:C71"/>
    <mergeCell ref="B72:C72"/>
    <mergeCell ref="A7:F7"/>
    <mergeCell ref="B39:C39"/>
    <mergeCell ref="B41:C41"/>
    <mergeCell ref="B45:C45"/>
    <mergeCell ref="B46:C46"/>
    <mergeCell ref="B50:C50"/>
    <mergeCell ref="B54:C54"/>
    <mergeCell ref="A10:B10"/>
    <mergeCell ref="B27:C27"/>
    <mergeCell ref="B33:C33"/>
    <mergeCell ref="B35:C35"/>
    <mergeCell ref="B48:C48"/>
    <mergeCell ref="B64:C64"/>
    <mergeCell ref="B67:C67"/>
    <mergeCell ref="A2:F2"/>
    <mergeCell ref="A3:D3"/>
    <mergeCell ref="A4:F4"/>
    <mergeCell ref="B58:C58"/>
    <mergeCell ref="B61:C61"/>
    <mergeCell ref="A12:C12"/>
    <mergeCell ref="B49:C49"/>
    <mergeCell ref="B34:C34"/>
    <mergeCell ref="B40:C40"/>
    <mergeCell ref="A42:C42"/>
    <mergeCell ref="B43:C43"/>
    <mergeCell ref="B44:C44"/>
    <mergeCell ref="A47:C47"/>
    <mergeCell ref="B22:C22"/>
    <mergeCell ref="B21:C21"/>
    <mergeCell ref="B36:C36"/>
    <mergeCell ref="B70:C70"/>
    <mergeCell ref="B59:C59"/>
    <mergeCell ref="B60:C60"/>
    <mergeCell ref="B62:C62"/>
    <mergeCell ref="B63:C63"/>
    <mergeCell ref="B66:C66"/>
    <mergeCell ref="B65:C65"/>
    <mergeCell ref="B37:C37"/>
    <mergeCell ref="B74:C74"/>
    <mergeCell ref="B32:C32"/>
    <mergeCell ref="A13:C13"/>
    <mergeCell ref="B15:C15"/>
    <mergeCell ref="A17:C17"/>
    <mergeCell ref="A24:C24"/>
    <mergeCell ref="B25:C25"/>
    <mergeCell ref="B26:C26"/>
    <mergeCell ref="A28:C28"/>
    <mergeCell ref="B29:C29"/>
    <mergeCell ref="B57:C57"/>
    <mergeCell ref="A51:C51"/>
    <mergeCell ref="B52:C52"/>
    <mergeCell ref="B53:C53"/>
    <mergeCell ref="B38:C38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opći po ekonomskoj</vt:lpstr>
      <vt:lpstr> po izvorima financiranja</vt:lpstr>
      <vt:lpstr>rashodi-programska</vt:lpstr>
      <vt:lpstr>prihodi 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2023-07-25T08:08:04Z</dcterms:modified>
</cp:coreProperties>
</file>